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T\Brian Rogers\LAKELAND off CT Server H\Ref Materials\Estimating\Estimating &amp; Scheduling\Edison\"/>
    </mc:Choice>
  </mc:AlternateContent>
  <bookViews>
    <workbookView xWindow="240" yWindow="45" windowWidth="12225" windowHeight="10035" tabRatio="717" activeTab="2"/>
  </bookViews>
  <sheets>
    <sheet name="Summary" sheetId="6" r:id="rId1"/>
    <sheet name="Blue Book" sheetId="2" r:id="rId2"/>
    <sheet name="Production" sheetId="4" r:id="rId3"/>
    <sheet name="Div 1 Items" sheetId="5" r:id="rId4"/>
    <sheet name="MHs" sheetId="1" r:id="rId5"/>
    <sheet name="Proposal Items" sheetId="3" r:id="rId6"/>
  </sheets>
  <definedNames>
    <definedName name="_xlnm.Print_Area" localSheetId="4">MHs!$A$3:$D$61</definedName>
  </definedNames>
  <calcPr calcId="162913"/>
</workbook>
</file>

<file path=xl/calcChain.xml><?xml version="1.0" encoding="utf-8"?>
<calcChain xmlns="http://schemas.openxmlformats.org/spreadsheetml/2006/main">
  <c r="D10" i="3" l="1"/>
  <c r="AA1" i="3"/>
  <c r="E12" i="5"/>
  <c r="E11" i="5"/>
  <c r="E10" i="5"/>
  <c r="E8" i="5"/>
  <c r="E9" i="5"/>
  <c r="E7" i="5"/>
  <c r="E6" i="5"/>
  <c r="E13" i="5"/>
  <c r="E5" i="5"/>
  <c r="E4" i="5"/>
  <c r="E3" i="5"/>
  <c r="E3" i="4"/>
  <c r="A25" i="4"/>
  <c r="A32" i="4"/>
  <c r="E13" i="4" s="1"/>
  <c r="A38" i="4"/>
  <c r="E34" i="4" s="1"/>
  <c r="A47" i="4"/>
  <c r="E43" i="4" s="1"/>
  <c r="A48" i="4"/>
  <c r="H109" i="2"/>
  <c r="J109" i="2"/>
  <c r="K109" i="2" s="1"/>
  <c r="H108" i="2"/>
  <c r="J108" i="2" s="1"/>
  <c r="K108" i="2" s="1"/>
  <c r="H107" i="2"/>
  <c r="J107" i="2" s="1"/>
  <c r="K107" i="2" s="1"/>
  <c r="H106" i="2"/>
  <c r="J106" i="2" s="1"/>
  <c r="K106" i="2" s="1"/>
  <c r="H105" i="2"/>
  <c r="J105" i="2"/>
  <c r="K105" i="2" s="1"/>
  <c r="H104" i="2"/>
  <c r="J104" i="2" s="1"/>
  <c r="K104" i="2" s="1"/>
  <c r="S103" i="2"/>
  <c r="H102" i="2"/>
  <c r="J102" i="2" s="1"/>
  <c r="K102" i="2" s="1"/>
  <c r="S101" i="2"/>
  <c r="H100" i="2"/>
  <c r="J100" i="2"/>
  <c r="K100" i="2" s="1"/>
  <c r="S99" i="2"/>
  <c r="H98" i="2"/>
  <c r="J98" i="2" s="1"/>
  <c r="K98" i="2" s="1"/>
  <c r="S97" i="2"/>
  <c r="H96" i="2"/>
  <c r="J96" i="2"/>
  <c r="K96" i="2" s="1"/>
  <c r="S95" i="2"/>
  <c r="H94" i="2"/>
  <c r="J94" i="2" s="1"/>
  <c r="K94" i="2" s="1"/>
  <c r="H93" i="2"/>
  <c r="J93" i="2" s="1"/>
  <c r="K93" i="2" s="1"/>
  <c r="H92" i="2"/>
  <c r="J92" i="2" s="1"/>
  <c r="K92" i="2" s="1"/>
  <c r="H91" i="2"/>
  <c r="J91" i="2" s="1"/>
  <c r="K91" i="2" s="1"/>
  <c r="H90" i="2"/>
  <c r="J90" i="2" s="1"/>
  <c r="K90" i="2" s="1"/>
  <c r="H89" i="2"/>
  <c r="J89" i="2" s="1"/>
  <c r="K89" i="2" s="1"/>
  <c r="H88" i="2"/>
  <c r="J88" i="2" s="1"/>
  <c r="K88" i="2" s="1"/>
  <c r="H87" i="2"/>
  <c r="J87" i="2" s="1"/>
  <c r="K87" i="2" s="1"/>
  <c r="H86" i="2"/>
  <c r="J86" i="2" s="1"/>
  <c r="K86" i="2" s="1"/>
  <c r="M86" i="2" s="1"/>
  <c r="O86" i="2" s="1"/>
  <c r="H85" i="2"/>
  <c r="J85" i="2" s="1"/>
  <c r="K85" i="2" s="1"/>
  <c r="S84" i="2"/>
  <c r="H83" i="2"/>
  <c r="J83" i="2" s="1"/>
  <c r="K83" i="2" s="1"/>
  <c r="H82" i="2"/>
  <c r="J82" i="2" s="1"/>
  <c r="K82" i="2" s="1"/>
  <c r="S81" i="2"/>
  <c r="H80" i="2"/>
  <c r="J80" i="2" s="1"/>
  <c r="K80" i="2" s="1"/>
  <c r="H79" i="2"/>
  <c r="J79" i="2"/>
  <c r="K79" i="2" s="1"/>
  <c r="S78" i="2"/>
  <c r="H77" i="2"/>
  <c r="J77" i="2" s="1"/>
  <c r="K77" i="2" s="1"/>
  <c r="H76" i="2"/>
  <c r="J76" i="2" s="1"/>
  <c r="K76" i="2" s="1"/>
  <c r="H75" i="2"/>
  <c r="J75" i="2" s="1"/>
  <c r="K75" i="2" s="1"/>
  <c r="H74" i="2"/>
  <c r="J74" i="2" s="1"/>
  <c r="K74" i="2" s="1"/>
  <c r="S73" i="2"/>
  <c r="H72" i="2"/>
  <c r="J72" i="2"/>
  <c r="K72" i="2" s="1"/>
  <c r="S71" i="2"/>
  <c r="H70" i="2"/>
  <c r="J70" i="2" s="1"/>
  <c r="K70" i="2" s="1"/>
  <c r="S69" i="2"/>
  <c r="S68" i="2"/>
  <c r="M68" i="2"/>
  <c r="O68" i="2" s="1"/>
  <c r="H68" i="2"/>
  <c r="H67" i="2"/>
  <c r="J67" i="2"/>
  <c r="K67" i="2" s="1"/>
  <c r="S66" i="2"/>
  <c r="H65" i="2"/>
  <c r="J65" i="2" s="1"/>
  <c r="K65" i="2" s="1"/>
  <c r="H64" i="2"/>
  <c r="J64" i="2" s="1"/>
  <c r="K64" i="2" s="1"/>
  <c r="H63" i="2"/>
  <c r="J63" i="2" s="1"/>
  <c r="K63" i="2" s="1"/>
  <c r="H62" i="2"/>
  <c r="J62" i="2" s="1"/>
  <c r="K62" i="2" s="1"/>
  <c r="H61" i="2"/>
  <c r="J61" i="2" s="1"/>
  <c r="K61" i="2" s="1"/>
  <c r="H60" i="2"/>
  <c r="J60" i="2" s="1"/>
  <c r="K60" i="2" s="1"/>
  <c r="S59" i="2"/>
  <c r="H58" i="2"/>
  <c r="J58" i="2" s="1"/>
  <c r="K58" i="2" s="1"/>
  <c r="H57" i="2"/>
  <c r="J57" i="2" s="1"/>
  <c r="K57" i="2" s="1"/>
  <c r="H56" i="2"/>
  <c r="J56" i="2" s="1"/>
  <c r="K56" i="2" s="1"/>
  <c r="H55" i="2"/>
  <c r="J55" i="2"/>
  <c r="K55" i="2" s="1"/>
  <c r="H54" i="2"/>
  <c r="J54" i="2" s="1"/>
  <c r="K54" i="2" s="1"/>
  <c r="H53" i="2"/>
  <c r="J53" i="2" s="1"/>
  <c r="K53" i="2" s="1"/>
  <c r="H52" i="2"/>
  <c r="J52" i="2" s="1"/>
  <c r="K52" i="2" s="1"/>
  <c r="H51" i="2"/>
  <c r="J51" i="2"/>
  <c r="K51" i="2" s="1"/>
  <c r="H50" i="2"/>
  <c r="J50" i="2" s="1"/>
  <c r="K50" i="2" s="1"/>
  <c r="H49" i="2"/>
  <c r="J49" i="2" s="1"/>
  <c r="K49" i="2" s="1"/>
  <c r="H48" i="2"/>
  <c r="J48" i="2" s="1"/>
  <c r="K48" i="2" s="1"/>
  <c r="H47" i="2"/>
  <c r="J47" i="2"/>
  <c r="K47" i="2" s="1"/>
  <c r="H46" i="2"/>
  <c r="J46" i="2" s="1"/>
  <c r="K46" i="2" s="1"/>
  <c r="H45" i="2"/>
  <c r="J45" i="2"/>
  <c r="K45" i="2" s="1"/>
  <c r="H44" i="2"/>
  <c r="J44" i="2" s="1"/>
  <c r="K44" i="2" s="1"/>
  <c r="H43" i="2"/>
  <c r="J43" i="2"/>
  <c r="K43" i="2" s="1"/>
  <c r="H42" i="2"/>
  <c r="J42" i="2" s="1"/>
  <c r="K42" i="2" s="1"/>
  <c r="H41" i="2"/>
  <c r="J41" i="2" s="1"/>
  <c r="K41" i="2" s="1"/>
  <c r="H40" i="2"/>
  <c r="J40" i="2" s="1"/>
  <c r="K40" i="2" s="1"/>
  <c r="H39" i="2"/>
  <c r="J39" i="2"/>
  <c r="K39" i="2" s="1"/>
  <c r="H38" i="2"/>
  <c r="J38" i="2" s="1"/>
  <c r="K38" i="2" s="1"/>
  <c r="H37" i="2"/>
  <c r="J37" i="2" s="1"/>
  <c r="K37" i="2" s="1"/>
  <c r="H36" i="2"/>
  <c r="J36" i="2" s="1"/>
  <c r="K36" i="2" s="1"/>
  <c r="S35" i="2"/>
  <c r="H34" i="2"/>
  <c r="J34" i="2" s="1"/>
  <c r="K34" i="2" s="1"/>
  <c r="H33" i="2"/>
  <c r="J33" i="2" s="1"/>
  <c r="K33" i="2" s="1"/>
  <c r="H32" i="2"/>
  <c r="J32" i="2" s="1"/>
  <c r="K32" i="2" s="1"/>
  <c r="H31" i="2"/>
  <c r="J31" i="2" s="1"/>
  <c r="K31" i="2" s="1"/>
  <c r="H30" i="2"/>
  <c r="J30" i="2" s="1"/>
  <c r="K30" i="2" s="1"/>
  <c r="S29" i="2"/>
  <c r="H28" i="2"/>
  <c r="J28" i="2" s="1"/>
  <c r="K28" i="2" s="1"/>
  <c r="H27" i="2"/>
  <c r="J27" i="2"/>
  <c r="K27" i="2" s="1"/>
  <c r="H26" i="2"/>
  <c r="J26" i="2" s="1"/>
  <c r="K26" i="2" s="1"/>
  <c r="H25" i="2"/>
  <c r="J25" i="2" s="1"/>
  <c r="K25" i="2" s="1"/>
  <c r="H24" i="2"/>
  <c r="J24" i="2" s="1"/>
  <c r="K24" i="2" s="1"/>
  <c r="H23" i="2"/>
  <c r="J23" i="2"/>
  <c r="K23" i="2" s="1"/>
  <c r="H22" i="2"/>
  <c r="J22" i="2" s="1"/>
  <c r="K22" i="2" s="1"/>
  <c r="H21" i="2"/>
  <c r="J21" i="2" s="1"/>
  <c r="K21" i="2" s="1"/>
  <c r="H20" i="2"/>
  <c r="J20" i="2" s="1"/>
  <c r="K20" i="2" s="1"/>
  <c r="M20" i="2" s="1"/>
  <c r="O20" i="2" s="1"/>
  <c r="H19" i="2"/>
  <c r="J19" i="2" s="1"/>
  <c r="K19" i="2" s="1"/>
  <c r="M19" i="2" s="1"/>
  <c r="O19" i="2" s="1"/>
  <c r="H18" i="2"/>
  <c r="J18" i="2" s="1"/>
  <c r="K18" i="2" s="1"/>
  <c r="M18" i="2" s="1"/>
  <c r="O18" i="2" s="1"/>
  <c r="H17" i="2"/>
  <c r="J17" i="2" s="1"/>
  <c r="K17" i="2" s="1"/>
  <c r="M17" i="2" s="1"/>
  <c r="O17" i="2" s="1"/>
  <c r="H16" i="2"/>
  <c r="J16" i="2"/>
  <c r="K16" i="2" s="1"/>
  <c r="M16" i="2" s="1"/>
  <c r="O16" i="2"/>
  <c r="S15" i="2"/>
  <c r="M15" i="2"/>
  <c r="O15" i="2" s="1"/>
  <c r="H15" i="2"/>
  <c r="G57" i="1"/>
  <c r="E5" i="1"/>
  <c r="E11" i="1"/>
  <c r="E17" i="1"/>
  <c r="E30" i="1"/>
  <c r="E46" i="1"/>
  <c r="C6" i="1"/>
  <c r="D6" i="1" s="1"/>
  <c r="C13" i="1"/>
  <c r="D13" i="1" s="1"/>
  <c r="C18" i="1"/>
  <c r="D18" i="1" s="1"/>
  <c r="C22" i="1"/>
  <c r="D22" i="1" s="1"/>
  <c r="C30" i="1"/>
  <c r="D30" i="1"/>
  <c r="C38" i="1"/>
  <c r="D38" i="1" s="1"/>
  <c r="C46" i="1"/>
  <c r="D46" i="1" s="1"/>
  <c r="G56" i="1"/>
  <c r="G55" i="1"/>
  <c r="G54" i="1"/>
  <c r="E14" i="5" l="1"/>
  <c r="A9" i="6" s="1"/>
  <c r="D51" i="1"/>
  <c r="E53" i="1" s="1"/>
  <c r="G53" i="1" s="1"/>
  <c r="M30" i="2"/>
  <c r="O30" i="2" s="1"/>
  <c r="S30" i="2"/>
  <c r="M32" i="2"/>
  <c r="O32" i="2" s="1"/>
  <c r="S32" i="2"/>
  <c r="M34" i="2"/>
  <c r="O34" i="2" s="1"/>
  <c r="S34" i="2"/>
  <c r="S36" i="2"/>
  <c r="M36" i="2"/>
  <c r="O36" i="2" s="1"/>
  <c r="S37" i="2"/>
  <c r="M37" i="2"/>
  <c r="O37" i="2" s="1"/>
  <c r="S38" i="2"/>
  <c r="M38" i="2"/>
  <c r="O38" i="2" s="1"/>
  <c r="S39" i="2"/>
  <c r="M39" i="2"/>
  <c r="O39" i="2" s="1"/>
  <c r="S40" i="2"/>
  <c r="M40" i="2"/>
  <c r="O40" i="2" s="1"/>
  <c r="S41" i="2"/>
  <c r="M41" i="2"/>
  <c r="O41" i="2" s="1"/>
  <c r="S42" i="2"/>
  <c r="M42" i="2"/>
  <c r="O42" i="2" s="1"/>
  <c r="S43" i="2"/>
  <c r="M43" i="2"/>
  <c r="O43" i="2" s="1"/>
  <c r="S44" i="2"/>
  <c r="M44" i="2"/>
  <c r="O44" i="2" s="1"/>
  <c r="S45" i="2"/>
  <c r="M45" i="2"/>
  <c r="O45" i="2" s="1"/>
  <c r="S46" i="2"/>
  <c r="M46" i="2"/>
  <c r="O46" i="2" s="1"/>
  <c r="S47" i="2"/>
  <c r="M47" i="2"/>
  <c r="O47" i="2" s="1"/>
  <c r="S48" i="2"/>
  <c r="M48" i="2"/>
  <c r="O48" i="2" s="1"/>
  <c r="S49" i="2"/>
  <c r="M49" i="2"/>
  <c r="O49" i="2" s="1"/>
  <c r="S50" i="2"/>
  <c r="M50" i="2"/>
  <c r="O50" i="2" s="1"/>
  <c r="S51" i="2"/>
  <c r="M51" i="2"/>
  <c r="O51" i="2" s="1"/>
  <c r="S52" i="2"/>
  <c r="M52" i="2"/>
  <c r="O52" i="2" s="1"/>
  <c r="S53" i="2"/>
  <c r="M53" i="2"/>
  <c r="O53" i="2" s="1"/>
  <c r="S54" i="2"/>
  <c r="M54" i="2"/>
  <c r="O54" i="2" s="1"/>
  <c r="S55" i="2"/>
  <c r="M55" i="2"/>
  <c r="O55" i="2" s="1"/>
  <c r="S56" i="2"/>
  <c r="M56" i="2"/>
  <c r="O56" i="2" s="1"/>
  <c r="S57" i="2"/>
  <c r="M57" i="2"/>
  <c r="O57" i="2" s="1"/>
  <c r="S58" i="2"/>
  <c r="M58" i="2"/>
  <c r="O58" i="2" s="1"/>
  <c r="M61" i="2"/>
  <c r="O61" i="2" s="1"/>
  <c r="S61" i="2"/>
  <c r="M63" i="2"/>
  <c r="O63" i="2" s="1"/>
  <c r="S63" i="2"/>
  <c r="M65" i="2"/>
  <c r="O65" i="2" s="1"/>
  <c r="S65" i="2"/>
  <c r="S67" i="2"/>
  <c r="M67" i="2"/>
  <c r="O67" i="2" s="1"/>
  <c r="M70" i="2"/>
  <c r="O70" i="2" s="1"/>
  <c r="S70" i="2"/>
  <c r="S72" i="2"/>
  <c r="M72" i="2"/>
  <c r="O72" i="2" s="1"/>
  <c r="M75" i="2"/>
  <c r="O75" i="2" s="1"/>
  <c r="S75" i="2"/>
  <c r="M77" i="2"/>
  <c r="O77" i="2" s="1"/>
  <c r="S77" i="2"/>
  <c r="S79" i="2"/>
  <c r="M79" i="2"/>
  <c r="O79" i="2" s="1"/>
  <c r="S80" i="2"/>
  <c r="M80" i="2"/>
  <c r="O80" i="2" s="1"/>
  <c r="M83" i="2"/>
  <c r="O83" i="2" s="1"/>
  <c r="S83" i="2"/>
  <c r="S85" i="2"/>
  <c r="M85" i="2"/>
  <c r="O85" i="2" s="1"/>
  <c r="M88" i="2"/>
  <c r="O88" i="2" s="1"/>
  <c r="S88" i="2"/>
  <c r="M90" i="2"/>
  <c r="O90" i="2" s="1"/>
  <c r="S90" i="2"/>
  <c r="M92" i="2"/>
  <c r="O92" i="2" s="1"/>
  <c r="S92" i="2"/>
  <c r="M94" i="2"/>
  <c r="O94" i="2" s="1"/>
  <c r="S94" i="2"/>
  <c r="S96" i="2"/>
  <c r="M96" i="2"/>
  <c r="O96" i="2" s="1"/>
  <c r="M102" i="2"/>
  <c r="O102" i="2" s="1"/>
  <c r="S102" i="2"/>
  <c r="S104" i="2"/>
  <c r="M104" i="2"/>
  <c r="O104" i="2" s="1"/>
  <c r="S105" i="2"/>
  <c r="M105" i="2"/>
  <c r="O105" i="2" s="1"/>
  <c r="S106" i="2"/>
  <c r="M106" i="2"/>
  <c r="O106" i="2" s="1"/>
  <c r="S107" i="2"/>
  <c r="M107" i="2"/>
  <c r="O107" i="2" s="1"/>
  <c r="S108" i="2"/>
  <c r="M108" i="2"/>
  <c r="O108" i="2" s="1"/>
  <c r="S109" i="2"/>
  <c r="M109" i="2"/>
  <c r="O109" i="2" s="1"/>
  <c r="C50" i="1"/>
  <c r="E52" i="1"/>
  <c r="G52" i="1" s="1"/>
  <c r="S16" i="2"/>
  <c r="S17" i="2"/>
  <c r="S18" i="2"/>
  <c r="S19" i="2"/>
  <c r="S20" i="2"/>
  <c r="S21" i="2"/>
  <c r="M21" i="2"/>
  <c r="O21" i="2" s="1"/>
  <c r="S22" i="2"/>
  <c r="M22" i="2"/>
  <c r="O22" i="2" s="1"/>
  <c r="S23" i="2"/>
  <c r="M23" i="2"/>
  <c r="O23" i="2" s="1"/>
  <c r="S24" i="2"/>
  <c r="M24" i="2"/>
  <c r="O24" i="2" s="1"/>
  <c r="S25" i="2"/>
  <c r="M25" i="2"/>
  <c r="O25" i="2" s="1"/>
  <c r="S26" i="2"/>
  <c r="M26" i="2"/>
  <c r="O26" i="2" s="1"/>
  <c r="S27" i="2"/>
  <c r="M27" i="2"/>
  <c r="O27" i="2" s="1"/>
  <c r="S28" i="2"/>
  <c r="M28" i="2"/>
  <c r="O28" i="2" s="1"/>
  <c r="M31" i="2"/>
  <c r="O31" i="2" s="1"/>
  <c r="S31" i="2"/>
  <c r="M33" i="2"/>
  <c r="O33" i="2" s="1"/>
  <c r="S33" i="2"/>
  <c r="M60" i="2"/>
  <c r="O60" i="2" s="1"/>
  <c r="S60" i="2"/>
  <c r="M62" i="2"/>
  <c r="O62" i="2" s="1"/>
  <c r="S62" i="2"/>
  <c r="M64" i="2"/>
  <c r="O64" i="2" s="1"/>
  <c r="S64" i="2"/>
  <c r="M74" i="2"/>
  <c r="O74" i="2" s="1"/>
  <c r="S74" i="2"/>
  <c r="M76" i="2"/>
  <c r="O76" i="2" s="1"/>
  <c r="S76" i="2"/>
  <c r="M82" i="2"/>
  <c r="O82" i="2" s="1"/>
  <c r="S82" i="2"/>
  <c r="M87" i="2"/>
  <c r="O87" i="2" s="1"/>
  <c r="S87" i="2"/>
  <c r="M89" i="2"/>
  <c r="O89" i="2" s="1"/>
  <c r="S89" i="2"/>
  <c r="M91" i="2"/>
  <c r="O91" i="2" s="1"/>
  <c r="S91" i="2"/>
  <c r="M93" i="2"/>
  <c r="O93" i="2" s="1"/>
  <c r="S93" i="2"/>
  <c r="M98" i="2"/>
  <c r="O98" i="2" s="1"/>
  <c r="S98" i="2"/>
  <c r="S100" i="2"/>
  <c r="M100" i="2"/>
  <c r="O100" i="2" s="1"/>
  <c r="E23" i="3"/>
  <c r="A8" i="6"/>
  <c r="G58" i="1" l="1"/>
  <c r="G59" i="1" s="1"/>
  <c r="A3" i="6" s="1"/>
  <c r="A7" i="6"/>
  <c r="A4" i="6" l="1"/>
  <c r="A5" i="6" l="1"/>
  <c r="A11" i="6"/>
  <c r="A13" i="6" s="1"/>
  <c r="A15" i="6" s="1"/>
  <c r="A17" i="6" l="1"/>
  <c r="A19" i="6" s="1"/>
  <c r="A21" i="6" l="1"/>
  <c r="A23" i="6" s="1"/>
</calcChain>
</file>

<file path=xl/sharedStrings.xml><?xml version="1.0" encoding="utf-8"?>
<sst xmlns="http://schemas.openxmlformats.org/spreadsheetml/2006/main" count="578" uniqueCount="405">
  <si>
    <t>rim</t>
  </si>
  <si>
    <t>storm M H (1)</t>
  </si>
  <si>
    <t>storm M H (2)</t>
  </si>
  <si>
    <t>storm M H (3)</t>
  </si>
  <si>
    <t>storm M H (4)</t>
  </si>
  <si>
    <t>18"</t>
  </si>
  <si>
    <t>15"</t>
  </si>
  <si>
    <t>8"</t>
  </si>
  <si>
    <t>storm M H (5)</t>
  </si>
  <si>
    <t>12"west</t>
  </si>
  <si>
    <t>8"NE</t>
  </si>
  <si>
    <t>12"E</t>
  </si>
  <si>
    <t>storm M H (6)</t>
  </si>
  <si>
    <t>8" W</t>
  </si>
  <si>
    <t>8" E</t>
  </si>
  <si>
    <t>storm M H (7)</t>
  </si>
  <si>
    <t>Riser</t>
  </si>
  <si>
    <t>Base</t>
  </si>
  <si>
    <t>Invert</t>
  </si>
  <si>
    <t>Thorosealing</t>
  </si>
  <si>
    <t>Boots</t>
  </si>
  <si>
    <t>100+88</t>
  </si>
  <si>
    <t>102+51</t>
  </si>
  <si>
    <t>103+72</t>
  </si>
  <si>
    <t>104+63</t>
  </si>
  <si>
    <t>invert 21"</t>
  </si>
  <si>
    <t>Depth</t>
  </si>
  <si>
    <t>M.H. Riser</t>
  </si>
  <si>
    <t>invert 8"</t>
  </si>
  <si>
    <t>104+87</t>
  </si>
  <si>
    <t>invert 21 - out</t>
  </si>
  <si>
    <t>18" in</t>
  </si>
  <si>
    <t>invert 18" in &amp; out</t>
  </si>
  <si>
    <t>107+10</t>
  </si>
  <si>
    <t>invert (18")  out</t>
  </si>
  <si>
    <t>15" in</t>
  </si>
  <si>
    <t>107+25</t>
  </si>
  <si>
    <t>invert 15" in &amp; out</t>
  </si>
  <si>
    <t>Total Depth</t>
  </si>
  <si>
    <t>Depth minus casting</t>
  </si>
  <si>
    <t>Boots - inches</t>
  </si>
  <si>
    <t>Unit Price</t>
  </si>
  <si>
    <t>Castings</t>
  </si>
  <si>
    <t>total MHs</t>
  </si>
  <si>
    <t>Ave</t>
  </si>
  <si>
    <t>BLUE BOOK EQUIPMENT RATES CALCULATION</t>
  </si>
  <si>
    <t xml:space="preserve">DATE </t>
  </si>
  <si>
    <t>MONTHLY</t>
  </si>
  <si>
    <t>ADJ</t>
  </si>
  <si>
    <t>RATE</t>
  </si>
  <si>
    <t>OPERATION</t>
  </si>
  <si>
    <t xml:space="preserve">TOTAL </t>
  </si>
  <si>
    <t>Equipment</t>
  </si>
  <si>
    <t>TYPE</t>
  </si>
  <si>
    <t>YEAR</t>
  </si>
  <si>
    <t>RAF</t>
  </si>
  <si>
    <t>ARA</t>
  </si>
  <si>
    <t>TOTAL</t>
  </si>
  <si>
    <t>BY 176</t>
  </si>
  <si>
    <t xml:space="preserve"> COST</t>
  </si>
  <si>
    <t>HRLY COST</t>
  </si>
  <si>
    <t>ODOT 109.05.C.4.b:  Formula for calculating owned equipment.  HOER=(RAF*ARA*(R/176))+HOC</t>
  </si>
  <si>
    <t>HOER = hourly owned equipment rate</t>
  </si>
  <si>
    <t>RAF = regional adjustment factor shown in the Blue Book</t>
  </si>
  <si>
    <t>ARA = age rate adjustment factor shown in the Blue Book</t>
  </si>
  <si>
    <t>R = current Blue Book monthly rate</t>
  </si>
  <si>
    <t>HOC = estimated hourly operating cost shown in the Blue Book</t>
  </si>
  <si>
    <t>Contractor's Total Rate</t>
  </si>
  <si>
    <t>Difference</t>
  </si>
  <si>
    <t>Check for Idle Time</t>
  </si>
  <si>
    <t>Trucks</t>
  </si>
  <si>
    <t>GMC Boom Truck</t>
  </si>
  <si>
    <t>Top Kick</t>
  </si>
  <si>
    <t>1982</t>
  </si>
  <si>
    <t>Ford</t>
  </si>
  <si>
    <t>(Gas)</t>
  </si>
  <si>
    <t>F150</t>
  </si>
  <si>
    <t>1993</t>
  </si>
  <si>
    <t>F250</t>
  </si>
  <si>
    <t>1996</t>
  </si>
  <si>
    <t>1999</t>
  </si>
  <si>
    <t>1997</t>
  </si>
  <si>
    <t xml:space="preserve">F350 </t>
  </si>
  <si>
    <t>2003</t>
  </si>
  <si>
    <t>Dodge Ram</t>
  </si>
  <si>
    <t>(Diesel)</t>
  </si>
  <si>
    <t>Crew Cab One Ton</t>
  </si>
  <si>
    <t>International S/A Dump</t>
  </si>
  <si>
    <t>Volvo</t>
  </si>
  <si>
    <t>Tandem Dump</t>
  </si>
  <si>
    <t>1998</t>
  </si>
  <si>
    <t>White Tractor</t>
  </si>
  <si>
    <t>Road Boss</t>
  </si>
  <si>
    <t>1976</t>
  </si>
  <si>
    <t>Volvo Tractor</t>
  </si>
  <si>
    <t>45,001 to 60,000 GVW</t>
  </si>
  <si>
    <t xml:space="preserve">Truck Tractor 60,000 &amp; over, Non Sleeper </t>
  </si>
  <si>
    <t>6x4 400 HP</t>
  </si>
  <si>
    <t>2000</t>
  </si>
  <si>
    <t xml:space="preserve">Water Tankers </t>
  </si>
  <si>
    <t>3,000 Gallons</t>
  </si>
  <si>
    <t>Diesel 190 HP</t>
  </si>
  <si>
    <t>Trailer</t>
  </si>
  <si>
    <t>Talbert 35 Ton Tri-Axle Tailer</t>
  </si>
  <si>
    <t>Fixed Gooseneck</t>
  </si>
  <si>
    <t>2005</t>
  </si>
  <si>
    <t>Dynaweld 50 Ton Tri-Axle Trailer</t>
  </si>
  <si>
    <t>All</t>
  </si>
  <si>
    <t>Ried 16 Ton</t>
  </si>
  <si>
    <t>T/A Trailer</t>
  </si>
  <si>
    <t>Non-Tilt Utility Trailer (6 Tons)</t>
  </si>
  <si>
    <t>Fixed Gooseneck Misc Model</t>
  </si>
  <si>
    <t>Hydraulic Removable Tri-Axle 12 Tires</t>
  </si>
  <si>
    <t xml:space="preserve"> 60 Ton  Removable Gooseneck Equipment Trailer</t>
  </si>
  <si>
    <t>Excavators &amp; Impact Breakers</t>
  </si>
  <si>
    <t>Yanmar</t>
  </si>
  <si>
    <t>VIO27-3</t>
  </si>
  <si>
    <t>2007</t>
  </si>
  <si>
    <t>Komatsu</t>
  </si>
  <si>
    <t>PC 50 MR-2</t>
  </si>
  <si>
    <t>2004</t>
  </si>
  <si>
    <t>Deere</t>
  </si>
  <si>
    <t>2002</t>
  </si>
  <si>
    <t>Hitachi</t>
  </si>
  <si>
    <t>EX120-5</t>
  </si>
  <si>
    <t xml:space="preserve">Komatsu </t>
  </si>
  <si>
    <t>PC 120 -6</t>
  </si>
  <si>
    <t>2008</t>
  </si>
  <si>
    <t>160LC</t>
  </si>
  <si>
    <t>PC200LC-5</t>
  </si>
  <si>
    <t>1991</t>
  </si>
  <si>
    <t>PC200LC-6</t>
  </si>
  <si>
    <t>2001</t>
  </si>
  <si>
    <t>Cat</t>
  </si>
  <si>
    <t>320C</t>
  </si>
  <si>
    <t>215D LC</t>
  </si>
  <si>
    <t>1992</t>
  </si>
  <si>
    <t>Hydraulic Impact Breaker on 215 Cat</t>
  </si>
  <si>
    <t>NPK H-10XB           (500 bpm)</t>
  </si>
  <si>
    <t>Link-Belt</t>
  </si>
  <si>
    <t>350 X2</t>
  </si>
  <si>
    <t>892 DLC</t>
  </si>
  <si>
    <t>Komatsu (older one)</t>
  </si>
  <si>
    <t>PC300LC-7</t>
  </si>
  <si>
    <t>Hydraulic Impact Breaker on 300 Komatsu</t>
  </si>
  <si>
    <t>Stanley MB70EX</t>
  </si>
  <si>
    <t>Hydraulic Impact Breaker (280/370 bpm)</t>
  </si>
  <si>
    <t>Stanley MB80EXS</t>
  </si>
  <si>
    <t>EC360C</t>
  </si>
  <si>
    <t>Magnum 10,000 Lb Impact Breaker</t>
  </si>
  <si>
    <t>RHB 340</t>
  </si>
  <si>
    <t>345B L</t>
  </si>
  <si>
    <t>PC400LC-7</t>
  </si>
  <si>
    <t>450C LC</t>
  </si>
  <si>
    <t>2006</t>
  </si>
  <si>
    <t xml:space="preserve">245B Mass </t>
  </si>
  <si>
    <t>1989</t>
  </si>
  <si>
    <t>Loaders</t>
  </si>
  <si>
    <t>Deere 4-WH Articulated Wheel Loaders</t>
  </si>
  <si>
    <t>624H</t>
  </si>
  <si>
    <t>Cat 4-Wd Articulated Wheel Loader</t>
  </si>
  <si>
    <t>930G</t>
  </si>
  <si>
    <t>TC62H</t>
  </si>
  <si>
    <t>644H</t>
  </si>
  <si>
    <t>744E</t>
  </si>
  <si>
    <t>Cat Track Loader</t>
  </si>
  <si>
    <t>Saws</t>
  </si>
  <si>
    <t>Stihl</t>
  </si>
  <si>
    <t>Chain Saw</t>
  </si>
  <si>
    <t>Vermeer</t>
  </si>
  <si>
    <t>BC-1800A</t>
  </si>
  <si>
    <t>Generators</t>
  </si>
  <si>
    <t>Small Generator Set</t>
  </si>
  <si>
    <t>up to 5,000 Watts</t>
  </si>
  <si>
    <t>Air Compressor</t>
  </si>
  <si>
    <t xml:space="preserve">Joy </t>
  </si>
  <si>
    <t>185 CFM</t>
  </si>
  <si>
    <t>Rollers</t>
  </si>
  <si>
    <t>Mikasa</t>
  </si>
  <si>
    <t>Ingersoll Rand Single Drum Vibratory Compactor Padfoot</t>
  </si>
  <si>
    <t>SD100</t>
  </si>
  <si>
    <t>1995</t>
  </si>
  <si>
    <t>SD100F TF</t>
  </si>
  <si>
    <t>Ingersoll Rand Single Drum Vibratory Compactor</t>
  </si>
  <si>
    <t>SD115D</t>
  </si>
  <si>
    <t>Backhoe</t>
  </si>
  <si>
    <t>Deere Tractor-Loader-Backhoe</t>
  </si>
  <si>
    <t>410E</t>
  </si>
  <si>
    <t>Cat Tractor-Loader-Backhoe</t>
  </si>
  <si>
    <t>426 B</t>
  </si>
  <si>
    <t>Skid Steer</t>
  </si>
  <si>
    <t>Scat Trak</t>
  </si>
  <si>
    <t>1700 HD</t>
  </si>
  <si>
    <t>Mustang Skid Steer Loader</t>
  </si>
  <si>
    <t>Dozers</t>
  </si>
  <si>
    <t>Komatsu Lgp Crawler</t>
  </si>
  <si>
    <t>D37P-2</t>
  </si>
  <si>
    <t xml:space="preserve">Cat </t>
  </si>
  <si>
    <t>D5C XL Series III</t>
  </si>
  <si>
    <t>Case Standard Crawler Dozers</t>
  </si>
  <si>
    <t>1150G</t>
  </si>
  <si>
    <t>Komatsu Standard Crawler</t>
  </si>
  <si>
    <t>D68E-1</t>
  </si>
  <si>
    <t>Deere Lgp Crawler Dozers</t>
  </si>
  <si>
    <t>700J LGP</t>
  </si>
  <si>
    <t>D7E  (235.0 HP)</t>
  </si>
  <si>
    <t>D6 RXL</t>
  </si>
  <si>
    <t>Cat Standard Crawler Dozers</t>
  </si>
  <si>
    <t>DR6 DS XL Series II</t>
  </si>
  <si>
    <t>D8N</t>
  </si>
  <si>
    <t>1994</t>
  </si>
  <si>
    <t>Ripper Attachement for the D8N</t>
  </si>
  <si>
    <t>Grader</t>
  </si>
  <si>
    <t>Komatsu Articulated Frame Graders</t>
  </si>
  <si>
    <t>GD530A - 2</t>
  </si>
  <si>
    <t>Stabilizer</t>
  </si>
  <si>
    <t>CMI Terex Reclaimers/Stabilizers</t>
  </si>
  <si>
    <t>RS-800</t>
  </si>
  <si>
    <t>Cranes</t>
  </si>
  <si>
    <t xml:space="preserve">Grove </t>
  </si>
  <si>
    <t>28 Ton Road Crane</t>
  </si>
  <si>
    <t>1986</t>
  </si>
  <si>
    <t>Jack Hammer</t>
  </si>
  <si>
    <t>60 LBS</t>
  </si>
  <si>
    <t>Hand Held</t>
  </si>
  <si>
    <t>Light Towers</t>
  </si>
  <si>
    <t>Portable Light Towers</t>
  </si>
  <si>
    <t>Net HP Thru 7 KW</t>
  </si>
  <si>
    <t>Concrete Vibrators</t>
  </si>
  <si>
    <t>Flexible Shaft Concrete Vibrator</t>
  </si>
  <si>
    <t>to 3HP Shaft 14'</t>
  </si>
  <si>
    <t>Self Propelled Pavement Brooms</t>
  </si>
  <si>
    <t>Broce    (84.0" Broom)</t>
  </si>
  <si>
    <t>RC-300  (HP 76)</t>
  </si>
  <si>
    <t>Desktop:\Local Disk C\CT\My Documents\Blubrae Equipment Cals 9-28-11 .XLSX</t>
  </si>
  <si>
    <t>Mobilization Crew</t>
  </si>
  <si>
    <t>/Hr</t>
  </si>
  <si>
    <t>Labor</t>
  </si>
  <si>
    <t>Truck Driver - drive truck/trailer and load/unload equipment</t>
  </si>
  <si>
    <t>Pipe Crew</t>
  </si>
  <si>
    <t>Foreman's truck</t>
  </si>
  <si>
    <t>21"</t>
  </si>
  <si>
    <t>B.H. / Hyd Exca.</t>
  </si>
  <si>
    <t>F.E.L.</t>
  </si>
  <si>
    <t>12"</t>
  </si>
  <si>
    <t>6"</t>
  </si>
  <si>
    <t>Compactor</t>
  </si>
  <si>
    <t>H2O main</t>
  </si>
  <si>
    <t>M.H.s</t>
  </si>
  <si>
    <t>Labor - 5 ea.</t>
  </si>
  <si>
    <t>Inlets</t>
  </si>
  <si>
    <t>Foreman</t>
  </si>
  <si>
    <t>Scale plus $5</t>
  </si>
  <si>
    <t>Operator - Back Hoe / Hydraulic Excavator</t>
  </si>
  <si>
    <t>Operator - Front End Loader</t>
  </si>
  <si>
    <t>Laborer - Bottom Man</t>
  </si>
  <si>
    <t>Laborer - Top Man / Compactor Operator</t>
  </si>
  <si>
    <t>Concrete crew - 3 ea.</t>
  </si>
  <si>
    <t>Equipment - none except hand tools</t>
  </si>
  <si>
    <t>SY</t>
  </si>
  <si>
    <t xml:space="preserve">Labor </t>
  </si>
  <si>
    <t>Foreman - 50% of hours of rest of crew</t>
  </si>
  <si>
    <t xml:space="preserve">Concrete finisher / mason </t>
  </si>
  <si>
    <t>Laborer - Set forms, compaction, screed,</t>
  </si>
  <si>
    <t>Dress up / Grading / Topsoil / Punch list crew</t>
  </si>
  <si>
    <t>CY</t>
  </si>
  <si>
    <t>Labor - 2 ea.</t>
  </si>
  <si>
    <t>Operator - Back Hoe - Rubber tire - aka Monkey</t>
  </si>
  <si>
    <t>Sta</t>
  </si>
  <si>
    <t>Laborer - Shovel / Rake</t>
  </si>
  <si>
    <t>Haul off excess soil/spoils</t>
  </si>
  <si>
    <t>Dump truck w/driver = $85/hr. = $680/Day</t>
  </si>
  <si>
    <t>Production Rates</t>
  </si>
  <si>
    <t>Mobilization</t>
  </si>
  <si>
    <t>1 Day</t>
  </si>
  <si>
    <t>Piece of Equipment</t>
  </si>
  <si>
    <t>Conn. To M.H.</t>
  </si>
  <si>
    <t>Connections</t>
  </si>
  <si>
    <t>Feet</t>
  </si>
  <si>
    <t>M.H. or Inlet</t>
  </si>
  <si>
    <t>Each</t>
  </si>
  <si>
    <t>Trucking out excess</t>
  </si>
  <si>
    <t>1 Trk/Driver Day</t>
  </si>
  <si>
    <t>straw bales</t>
  </si>
  <si>
    <t>Bales ( 8 inlets)</t>
  </si>
  <si>
    <t>concrete drives</t>
  </si>
  <si>
    <t>stone drive</t>
  </si>
  <si>
    <t>place / grade topsoil</t>
  </si>
  <si>
    <t>linear grading</t>
  </si>
  <si>
    <t>water main lowering</t>
  </si>
  <si>
    <t>De-Mobilization</t>
  </si>
  <si>
    <t>clean up</t>
  </si>
  <si>
    <t xml:space="preserve">Day </t>
  </si>
  <si>
    <t>punch list</t>
  </si>
  <si>
    <t>Edison &amp; Mondamin</t>
  </si>
  <si>
    <t>Base Bid</t>
  </si>
  <si>
    <t>Alt.</t>
  </si>
  <si>
    <t>207E70000</t>
  </si>
  <si>
    <t>STRAW OR HAY BALES</t>
  </si>
  <si>
    <t>EACH</t>
  </si>
  <si>
    <t>604e35620</t>
  </si>
  <si>
    <t>CONNECTION TO EXISTING STORM MANHOLE, AS PER PLAN</t>
  </si>
  <si>
    <t>603e02820</t>
  </si>
  <si>
    <t>8 INCH STORM SEWER, AS PER PLAN</t>
  </si>
  <si>
    <t>FOOT</t>
  </si>
  <si>
    <t>603e05245</t>
  </si>
  <si>
    <t>12 INCH STORM SEWER, AS PER PLAN</t>
  </si>
  <si>
    <t>603e06705</t>
  </si>
  <si>
    <t>15 INCH STORM SEWER, AS PER PLAN</t>
  </si>
  <si>
    <t>603e08350</t>
  </si>
  <si>
    <t>18 INCH STORM SEWER, AS PER PLAN</t>
  </si>
  <si>
    <t>603e09885</t>
  </si>
  <si>
    <t>21 INCH STORM SEWER, AS PER PLAN</t>
  </si>
  <si>
    <t>604E00200</t>
  </si>
  <si>
    <t>604E04100</t>
  </si>
  <si>
    <t>CATCH BASIN, NO. 2-2A</t>
  </si>
  <si>
    <t>604E04500</t>
  </si>
  <si>
    <t>CATCH BASIN, NO. 2-2B</t>
  </si>
  <si>
    <t>604e04905</t>
  </si>
  <si>
    <t>CATCH BASIN, NO. 2-3B</t>
  </si>
  <si>
    <t>604e32710</t>
  </si>
  <si>
    <t>STORM MANHOLE, AS PER PLAN</t>
  </si>
  <si>
    <t>603e01105</t>
  </si>
  <si>
    <t>6 INCH CONDUIT, TYPE C, FOR DRAINAGE CONNECTION</t>
  </si>
  <si>
    <t>209E60201</t>
  </si>
  <si>
    <t>LINEAR GRADING, AS PER PLAN</t>
  </si>
  <si>
    <t>STA</t>
  </si>
  <si>
    <t>253E01001</t>
  </si>
  <si>
    <t>PAVEMENT REPAIR, AS PER PLAN</t>
  </si>
  <si>
    <t>SQ YD</t>
  </si>
  <si>
    <t>253s05110</t>
  </si>
  <si>
    <t>ASPHALT DRIVE  REPLACEMENT, AS PER PLAN</t>
  </si>
  <si>
    <t>253s05120</t>
  </si>
  <si>
    <t>CONCRETE  DRIVE REPLACEMENT, AS PER PLAN</t>
  </si>
  <si>
    <t>253s05130</t>
  </si>
  <si>
    <t>STONE  DRIVE REPLACEMENT, AS PER PLAN</t>
  </si>
  <si>
    <t>659s10051</t>
  </si>
  <si>
    <t>LAWN  RESTORATION, AS PER PLAN</t>
  </si>
  <si>
    <t>LUMP</t>
  </si>
  <si>
    <t>638e13995</t>
  </si>
  <si>
    <t>6 INCH WATER MAIN LOWERING, AS PER PLAN</t>
  </si>
  <si>
    <t>999s99998</t>
  </si>
  <si>
    <t>CONTINGENCY/DISCRETIONARY ALLOWANCE</t>
  </si>
  <si>
    <t>Materials</t>
  </si>
  <si>
    <t>#57</t>
  </si>
  <si>
    <t>#304</t>
  </si>
  <si>
    <t>CATCH BASIN, TYPE A ( Nyloplast)</t>
  </si>
  <si>
    <t>Div 1 Items</t>
  </si>
  <si>
    <t>Job Trailer</t>
  </si>
  <si>
    <t>Qty/Duration</t>
  </si>
  <si>
    <t>Porta Potti</t>
  </si>
  <si>
    <t>Total</t>
  </si>
  <si>
    <t>Surveying</t>
  </si>
  <si>
    <t>LS</t>
  </si>
  <si>
    <t>Road Opening Permit</t>
  </si>
  <si>
    <t>Project Sign</t>
  </si>
  <si>
    <t>Stamp Shop Dwgs</t>
  </si>
  <si>
    <t>All Risk Bldr Risk/Inst</t>
  </si>
  <si>
    <t>Unit</t>
  </si>
  <si>
    <t>Mo.</t>
  </si>
  <si>
    <t>Wk</t>
  </si>
  <si>
    <t>Ea.</t>
  </si>
  <si>
    <t>Owner Contr. Protective</t>
  </si>
  <si>
    <t>Raill Road Protective</t>
  </si>
  <si>
    <t>Connect Ex</t>
  </si>
  <si>
    <t>Width</t>
  </si>
  <si>
    <t>Hgt</t>
  </si>
  <si>
    <t>3" / 6"</t>
  </si>
  <si>
    <t>4" / 12"</t>
  </si>
  <si>
    <t>Sq</t>
  </si>
  <si>
    <t>Circle</t>
  </si>
  <si>
    <t>Net</t>
  </si>
  <si>
    <t>size</t>
  </si>
  <si>
    <t>in-2</t>
  </si>
  <si>
    <t>Vol./Ft</t>
  </si>
  <si>
    <t>ft 3</t>
  </si>
  <si>
    <t>yd 3</t>
  </si>
  <si>
    <t>Tons</t>
  </si>
  <si>
    <t>#57 total</t>
  </si>
  <si>
    <t>#57 / ft</t>
  </si>
  <si>
    <t>#304 / ft</t>
  </si>
  <si>
    <t>#304 total</t>
  </si>
  <si>
    <t>Loca</t>
  </si>
  <si>
    <t>Ft 3</t>
  </si>
  <si>
    <t>YD 3</t>
  </si>
  <si>
    <t>$</t>
  </si>
  <si>
    <t>Swr Video Taping</t>
  </si>
  <si>
    <t>Subs</t>
  </si>
  <si>
    <t>Item Total</t>
  </si>
  <si>
    <t>topsoil CY</t>
  </si>
  <si>
    <t>Tons/ft</t>
  </si>
  <si>
    <t>CY 3</t>
  </si>
  <si>
    <t>ft 2/ft</t>
  </si>
  <si>
    <t>Materials - pipe mhs inlets castings topsoil</t>
  </si>
  <si>
    <t>Stone - 57 &amp; 304</t>
  </si>
  <si>
    <t>Subtotal Materials</t>
  </si>
  <si>
    <t>Crew $ - Labor and Equip.</t>
  </si>
  <si>
    <t>Div 1</t>
  </si>
  <si>
    <t>Total Direct Costs</t>
  </si>
  <si>
    <t>HOO</t>
  </si>
  <si>
    <t>Costs w/o Profit</t>
  </si>
  <si>
    <t>Profit</t>
  </si>
  <si>
    <t>Bid w/o bond</t>
  </si>
  <si>
    <t>Bid/Perf/Payment Bond</t>
  </si>
  <si>
    <t>Bid w/o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</si>
</sst>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164" formatCode="0.000_);\(0.000\)"/>
    <numFmt numFmtId="165" formatCode="#,###"/>
    <numFmt numFmtId="166" formatCode="&quot;$&quot;#,##0.00"/>
    <numFmt numFmtId="167" formatCode="#,##0.0_);[Red]\(#,##0.0\)"/>
    <numFmt numFmtId="168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Helv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40" fontId="0" fillId="0" borderId="0" xfId="0" quotePrefix="1" applyNumberFormat="1"/>
    <xf numFmtId="0" fontId="0" fillId="0" borderId="1" xfId="0" applyBorder="1" applyAlignment="1">
      <alignment horizontal="center"/>
    </xf>
    <xf numFmtId="40" fontId="0" fillId="0" borderId="0" xfId="0" applyNumberFormat="1" applyAlignment="1">
      <alignment horizontal="center"/>
    </xf>
    <xf numFmtId="8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Continuous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3" fillId="0" borderId="8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7" fontId="3" fillId="0" borderId="10" xfId="0" applyNumberFormat="1" applyFont="1" applyBorder="1"/>
    <xf numFmtId="7" fontId="3" fillId="0" borderId="0" xfId="0" applyNumberFormat="1" applyFont="1"/>
    <xf numFmtId="0" fontId="3" fillId="0" borderId="8" xfId="0" applyFont="1" applyBorder="1" applyAlignment="1"/>
    <xf numFmtId="49" fontId="3" fillId="0" borderId="10" xfId="0" applyNumberFormat="1" applyFont="1" applyBorder="1" applyAlignment="1">
      <alignment horizontal="centerContinuous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8" fontId="6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0" fontId="3" fillId="0" borderId="0" xfId="0" applyNumberFormat="1" applyFont="1"/>
    <xf numFmtId="8" fontId="7" fillId="0" borderId="0" xfId="0" applyNumberFormat="1" applyFont="1"/>
    <xf numFmtId="0" fontId="3" fillId="0" borderId="0" xfId="0" applyFont="1" applyAlignment="1"/>
    <xf numFmtId="0" fontId="8" fillId="0" borderId="0" xfId="0" applyFont="1"/>
    <xf numFmtId="165" fontId="0" fillId="0" borderId="0" xfId="0" applyNumberFormat="1"/>
    <xf numFmtId="4" fontId="0" fillId="0" borderId="0" xfId="0" applyNumberFormat="1" applyAlignment="1">
      <alignment horizontal="right"/>
    </xf>
    <xf numFmtId="166" fontId="0" fillId="0" borderId="0" xfId="0" applyNumberFormat="1"/>
    <xf numFmtId="8" fontId="1" fillId="0" borderId="0" xfId="0" applyNumberFormat="1" applyFont="1"/>
    <xf numFmtId="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/>
    <xf numFmtId="167" fontId="0" fillId="0" borderId="0" xfId="0" applyNumberFormat="1"/>
    <xf numFmtId="167" fontId="0" fillId="0" borderId="0" xfId="0" applyNumberFormat="1" applyAlignment="1">
      <alignment horizontal="center"/>
    </xf>
    <xf numFmtId="38" fontId="0" fillId="0" borderId="0" xfId="0" applyNumberFormat="1" applyAlignment="1">
      <alignment horizontal="right"/>
    </xf>
    <xf numFmtId="168" fontId="0" fillId="0" borderId="0" xfId="0" applyNumberFormat="1"/>
    <xf numFmtId="8" fontId="9" fillId="0" borderId="0" xfId="0" applyNumberFormat="1" applyFont="1"/>
    <xf numFmtId="0" fontId="3" fillId="2" borderId="0" xfId="0" applyFont="1" applyFill="1"/>
    <xf numFmtId="0" fontId="3" fillId="0" borderId="8" xfId="0" applyFont="1" applyBorder="1" applyAlignment="1">
      <alignment horizontal="left"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50" zoomScaleNormal="150" workbookViewId="0">
      <selection activeCell="E12" sqref="E12"/>
    </sheetView>
  </sheetViews>
  <sheetFormatPr defaultRowHeight="15" x14ac:dyDescent="0.25"/>
  <cols>
    <col min="1" max="1" width="14.28515625" style="7" customWidth="1"/>
  </cols>
  <sheetData>
    <row r="1" spans="1:3" x14ac:dyDescent="0.25">
      <c r="A1" s="7" t="s">
        <v>294</v>
      </c>
    </row>
    <row r="3" spans="1:3" x14ac:dyDescent="0.25">
      <c r="A3" s="7" t="e">
        <f>+'Proposal Items'!#REF!</f>
        <v>#REF!</v>
      </c>
      <c r="B3" t="s">
        <v>393</v>
      </c>
    </row>
    <row r="4" spans="1:3" x14ac:dyDescent="0.25">
      <c r="A4" s="7" t="e">
        <f>+'Proposal Items'!#REF!+'Proposal Items'!#REF!</f>
        <v>#REF!</v>
      </c>
      <c r="B4" t="s">
        <v>394</v>
      </c>
    </row>
    <row r="5" spans="1:3" x14ac:dyDescent="0.25">
      <c r="A5" s="7" t="e">
        <f>+A3+A4</f>
        <v>#REF!</v>
      </c>
      <c r="B5" t="s">
        <v>395</v>
      </c>
    </row>
    <row r="7" spans="1:3" x14ac:dyDescent="0.25">
      <c r="A7" s="7">
        <f>+Production!J56</f>
        <v>0</v>
      </c>
      <c r="B7" t="s">
        <v>396</v>
      </c>
    </row>
    <row r="8" spans="1:3" x14ac:dyDescent="0.25">
      <c r="A8" s="7" t="e">
        <f>+'Proposal Items'!#REF!</f>
        <v>#REF!</v>
      </c>
      <c r="B8" t="s">
        <v>387</v>
      </c>
    </row>
    <row r="9" spans="1:3" x14ac:dyDescent="0.25">
      <c r="A9" s="7">
        <f>+'Div 1 Items'!E14</f>
        <v>2680</v>
      </c>
      <c r="B9" t="s">
        <v>397</v>
      </c>
    </row>
    <row r="11" spans="1:3" x14ac:dyDescent="0.25">
      <c r="A11" s="7" t="e">
        <f>SUM(A3:A10)</f>
        <v>#REF!</v>
      </c>
      <c r="B11" t="s">
        <v>398</v>
      </c>
    </row>
    <row r="13" spans="1:3" x14ac:dyDescent="0.25">
      <c r="A13" s="7" t="e">
        <f>+A11*B13</f>
        <v>#REF!</v>
      </c>
      <c r="B13" s="67">
        <v>0.25</v>
      </c>
      <c r="C13" t="s">
        <v>399</v>
      </c>
    </row>
    <row r="15" spans="1:3" x14ac:dyDescent="0.25">
      <c r="A15" s="7" t="e">
        <f>+A11+A13</f>
        <v>#REF!</v>
      </c>
      <c r="B15" t="s">
        <v>400</v>
      </c>
    </row>
    <row r="17" spans="1:3" x14ac:dyDescent="0.25">
      <c r="A17" s="7" t="e">
        <f>+A15*B17</f>
        <v>#REF!</v>
      </c>
      <c r="B17" s="67">
        <v>0.05</v>
      </c>
      <c r="C17" t="s">
        <v>401</v>
      </c>
    </row>
    <row r="19" spans="1:3" x14ac:dyDescent="0.25">
      <c r="A19" s="7" t="e">
        <f>+A15+A17</f>
        <v>#REF!</v>
      </c>
      <c r="B19" t="s">
        <v>402</v>
      </c>
    </row>
    <row r="21" spans="1:3" x14ac:dyDescent="0.25">
      <c r="A21" s="7" t="e">
        <f>+A19*B21</f>
        <v>#REF!</v>
      </c>
      <c r="B21" s="67">
        <v>0.01</v>
      </c>
      <c r="C21" t="s">
        <v>403</v>
      </c>
    </row>
    <row r="23" spans="1:3" x14ac:dyDescent="0.25">
      <c r="A23" s="68" t="e">
        <f>+A19+A21</f>
        <v>#REF!</v>
      </c>
      <c r="B23" t="s">
        <v>404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72"/>
  <sheetViews>
    <sheetView topLeftCell="A75" workbookViewId="0">
      <selection activeCell="B122" sqref="B122"/>
    </sheetView>
  </sheetViews>
  <sheetFormatPr defaultRowHeight="15" x14ac:dyDescent="0.25"/>
  <cols>
    <col min="1" max="1" width="8.7109375" style="7"/>
    <col min="2" max="2" width="18.5703125" customWidth="1"/>
    <col min="3" max="3" width="20.85546875" customWidth="1"/>
    <col min="4" max="4" width="22.140625" customWidth="1"/>
    <col min="5" max="5" width="12.85546875" customWidth="1"/>
    <col min="6" max="6" width="11.85546875" bestFit="1" customWidth="1"/>
    <col min="7" max="7" width="10.5703125" bestFit="1" customWidth="1"/>
    <col min="8" max="9" width="15" customWidth="1"/>
    <col min="10" max="10" width="18.42578125" customWidth="1"/>
    <col min="11" max="11" width="15.140625" bestFit="1" customWidth="1"/>
    <col min="12" max="12" width="13.5703125" bestFit="1" customWidth="1"/>
    <col min="13" max="13" width="15" customWidth="1"/>
    <col min="14" max="15" width="12.7109375" customWidth="1"/>
    <col min="19" max="19" width="18.5703125" customWidth="1"/>
  </cols>
  <sheetData>
    <row r="1" spans="2:84" ht="15.75" x14ac:dyDescent="0.25">
      <c r="B1" s="8" t="s">
        <v>45</v>
      </c>
      <c r="C1" s="8"/>
      <c r="D1" s="8"/>
      <c r="E1" s="8"/>
      <c r="F1" s="8"/>
      <c r="G1" s="8"/>
      <c r="H1" s="8"/>
      <c r="I1" s="8"/>
      <c r="J1" s="8"/>
      <c r="K1" s="9" t="s">
        <v>46</v>
      </c>
      <c r="L1" s="10">
        <v>40814</v>
      </c>
      <c r="M1" s="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2:84" ht="15.75" x14ac:dyDescent="0.25">
      <c r="B2" s="12"/>
      <c r="C2" s="13"/>
      <c r="D2" s="13"/>
      <c r="E2" s="13"/>
      <c r="F2" s="13"/>
      <c r="G2" s="13"/>
      <c r="H2" s="13"/>
      <c r="I2" s="13"/>
      <c r="J2" s="13" t="s">
        <v>47</v>
      </c>
      <c r="K2" s="13" t="s">
        <v>47</v>
      </c>
      <c r="L2" s="13"/>
      <c r="M2" s="1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84" ht="15.75" x14ac:dyDescent="0.25">
      <c r="B3" s="15"/>
      <c r="C3" s="13"/>
      <c r="D3" s="13"/>
      <c r="E3" s="13"/>
      <c r="F3" s="13"/>
      <c r="G3" s="13"/>
      <c r="H3" s="13"/>
      <c r="I3" s="13" t="s">
        <v>47</v>
      </c>
      <c r="J3" s="13" t="s">
        <v>48</v>
      </c>
      <c r="K3" s="13" t="s">
        <v>49</v>
      </c>
      <c r="L3" s="13" t="s">
        <v>50</v>
      </c>
      <c r="M3" s="16" t="s">
        <v>51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2:84" ht="15.75" x14ac:dyDescent="0.25">
      <c r="B4" s="17" t="s">
        <v>52</v>
      </c>
      <c r="C4" s="18"/>
      <c r="D4" s="18" t="s">
        <v>53</v>
      </c>
      <c r="E4" s="18" t="s">
        <v>54</v>
      </c>
      <c r="F4" s="18" t="s">
        <v>55</v>
      </c>
      <c r="G4" s="18" t="s">
        <v>56</v>
      </c>
      <c r="H4" s="18" t="s">
        <v>57</v>
      </c>
      <c r="I4" s="13" t="s">
        <v>49</v>
      </c>
      <c r="J4" s="13" t="s">
        <v>49</v>
      </c>
      <c r="K4" s="18" t="s">
        <v>58</v>
      </c>
      <c r="L4" s="18" t="s">
        <v>59</v>
      </c>
      <c r="M4" s="19" t="s">
        <v>60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2:84" ht="15.75" x14ac:dyDescent="0.25">
      <c r="B5" s="20"/>
      <c r="C5" s="21"/>
      <c r="D5" s="20"/>
      <c r="E5" s="22"/>
      <c r="F5" s="23"/>
      <c r="G5" s="23"/>
      <c r="H5" s="23"/>
      <c r="I5" s="24"/>
      <c r="J5" s="24"/>
      <c r="K5" s="24"/>
      <c r="L5" s="24"/>
      <c r="M5" s="2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2:84" ht="15.75" x14ac:dyDescent="0.25">
      <c r="B6" s="15" t="s">
        <v>61</v>
      </c>
      <c r="C6" s="25"/>
      <c r="D6" s="26"/>
      <c r="E6" s="27"/>
      <c r="F6" s="28"/>
      <c r="G6" s="28"/>
      <c r="H6" s="28"/>
      <c r="I6" s="29"/>
      <c r="J6" s="29"/>
      <c r="K6" s="29"/>
      <c r="L6" s="29"/>
      <c r="M6" s="2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2:84" ht="15.75" x14ac:dyDescent="0.25">
      <c r="B7" s="20"/>
      <c r="C7" s="25"/>
      <c r="D7" s="20"/>
      <c r="E7" s="22"/>
      <c r="F7" s="23"/>
      <c r="G7" s="23"/>
      <c r="H7" s="23"/>
      <c r="I7" s="24"/>
      <c r="J7" s="24"/>
      <c r="K7" s="24"/>
      <c r="L7" s="24"/>
      <c r="M7" s="2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2:84" ht="15.75" x14ac:dyDescent="0.25">
      <c r="B8" s="26" t="s">
        <v>62</v>
      </c>
      <c r="C8" s="25"/>
      <c r="D8" s="26"/>
      <c r="E8" s="27"/>
      <c r="F8" s="28"/>
      <c r="G8" s="28"/>
      <c r="H8" s="28"/>
      <c r="I8" s="29"/>
      <c r="J8" s="29"/>
      <c r="K8" s="29"/>
      <c r="L8" s="29"/>
      <c r="M8" s="29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2:84" ht="15.75" x14ac:dyDescent="0.25">
      <c r="B9" s="26" t="s">
        <v>63</v>
      </c>
      <c r="C9" s="25"/>
      <c r="D9" s="26"/>
      <c r="E9" s="27"/>
      <c r="F9" s="28"/>
      <c r="G9" s="28"/>
      <c r="H9" s="28"/>
      <c r="I9" s="29"/>
      <c r="J9" s="29"/>
      <c r="K9" s="29"/>
      <c r="L9" s="29"/>
      <c r="M9" s="29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2:84" ht="15.75" x14ac:dyDescent="0.25">
      <c r="B10" s="26" t="s">
        <v>64</v>
      </c>
      <c r="C10" s="30"/>
      <c r="D10" s="26"/>
      <c r="E10" s="27"/>
      <c r="F10" s="28"/>
      <c r="G10" s="28"/>
      <c r="H10" s="28"/>
      <c r="I10" s="29"/>
      <c r="J10" s="29"/>
      <c r="K10" s="29"/>
      <c r="L10" s="29"/>
      <c r="M10" s="2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2:84" ht="15.75" x14ac:dyDescent="0.25">
      <c r="B11" s="26" t="s">
        <v>65</v>
      </c>
      <c r="C11" s="25"/>
      <c r="D11" s="26"/>
      <c r="E11" s="27"/>
      <c r="F11" s="28"/>
      <c r="G11" s="28"/>
      <c r="H11" s="28"/>
      <c r="I11" s="29"/>
      <c r="J11" s="29"/>
      <c r="K11" s="29"/>
      <c r="L11" s="29"/>
      <c r="M11" s="2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</row>
    <row r="12" spans="2:84" ht="15.75" x14ac:dyDescent="0.25">
      <c r="B12" s="26" t="s">
        <v>66</v>
      </c>
      <c r="C12" s="31"/>
      <c r="D12" s="20"/>
      <c r="E12" s="22"/>
      <c r="F12" s="23"/>
      <c r="G12" s="23"/>
      <c r="H12" s="23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2:84" ht="30" customHeight="1" x14ac:dyDescent="0.25">
      <c r="B13" s="26"/>
      <c r="C13" s="25"/>
      <c r="D13" s="26"/>
      <c r="E13" s="27"/>
      <c r="F13" s="28"/>
      <c r="G13" s="28"/>
      <c r="H13" s="28"/>
      <c r="I13" s="29"/>
      <c r="J13" s="29"/>
      <c r="K13" s="29"/>
      <c r="L13" s="29"/>
      <c r="M13" s="29"/>
      <c r="N13" s="32" t="s">
        <v>67</v>
      </c>
      <c r="O13" s="33" t="s">
        <v>68</v>
      </c>
      <c r="P13" s="11"/>
      <c r="Q13" s="11"/>
      <c r="R13" s="11"/>
      <c r="S13" s="11" t="s">
        <v>69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2:84" ht="30" customHeight="1" x14ac:dyDescent="0.25">
      <c r="B14" s="34" t="s">
        <v>70</v>
      </c>
      <c r="C14" s="35"/>
      <c r="D14" s="36"/>
      <c r="E14" s="37"/>
      <c r="F14" s="28"/>
      <c r="G14" s="28"/>
      <c r="H14" s="28"/>
      <c r="I14" s="29"/>
      <c r="J14" s="29"/>
      <c r="K14" s="29"/>
      <c r="L14" s="29"/>
      <c r="M14" s="29"/>
      <c r="N14" s="38"/>
      <c r="O14" s="38"/>
      <c r="P14" s="11"/>
      <c r="Q14" s="11"/>
      <c r="R14" s="11"/>
      <c r="S14" s="39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2:84" ht="15" customHeight="1" x14ac:dyDescent="0.25">
      <c r="B15" s="40" t="s">
        <v>71</v>
      </c>
      <c r="C15" s="35"/>
      <c r="D15" s="36" t="s">
        <v>72</v>
      </c>
      <c r="E15" s="37" t="s">
        <v>73</v>
      </c>
      <c r="F15" s="28">
        <v>1.002</v>
      </c>
      <c r="G15" s="28">
        <v>0.78800000000000003</v>
      </c>
      <c r="H15" s="28">
        <f t="shared" ref="H15:H77" si="0">F15*G15</f>
        <v>0.78957600000000006</v>
      </c>
      <c r="I15" s="29"/>
      <c r="J15" s="29"/>
      <c r="K15" s="29"/>
      <c r="L15" s="29">
        <v>23.58</v>
      </c>
      <c r="M15" s="29">
        <f t="shared" ref="M15:M58" si="1">L15+K15</f>
        <v>23.58</v>
      </c>
      <c r="N15" s="38"/>
      <c r="O15" s="38">
        <f t="shared" ref="O15:O58" si="2">N15-M15</f>
        <v>-23.58</v>
      </c>
      <c r="P15" s="11"/>
      <c r="Q15" s="11"/>
      <c r="R15" s="11"/>
      <c r="S15" s="39">
        <f t="shared" ref="S15:S104" si="3">K15*0.5</f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2:84" ht="15" customHeight="1" x14ac:dyDescent="0.25">
      <c r="B16" s="26" t="s">
        <v>74</v>
      </c>
      <c r="C16" s="25" t="s">
        <v>75</v>
      </c>
      <c r="D16" s="36" t="s">
        <v>76</v>
      </c>
      <c r="E16" s="37" t="s">
        <v>77</v>
      </c>
      <c r="F16" s="28">
        <v>1.002</v>
      </c>
      <c r="G16" s="28">
        <v>0.88300000000000001</v>
      </c>
      <c r="H16" s="28">
        <f t="shared" si="0"/>
        <v>0.88476600000000005</v>
      </c>
      <c r="I16" s="29">
        <v>580</v>
      </c>
      <c r="J16" s="29">
        <f t="shared" ref="J16:J58" si="4">I16*H16</f>
        <v>513.16428000000008</v>
      </c>
      <c r="K16" s="29">
        <f t="shared" ref="K16:K58" si="5">J16/176</f>
        <v>2.915706136363637</v>
      </c>
      <c r="L16" s="29">
        <v>13.1</v>
      </c>
      <c r="M16" s="29">
        <f t="shared" si="1"/>
        <v>16.015706136363637</v>
      </c>
      <c r="N16" s="38"/>
      <c r="O16" s="38">
        <f t="shared" si="2"/>
        <v>-16.015706136363637</v>
      </c>
      <c r="P16" s="11"/>
      <c r="Q16" s="11"/>
      <c r="R16" s="11"/>
      <c r="S16" s="39">
        <f t="shared" si="3"/>
        <v>1.4578530681818185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2:84" ht="15" customHeight="1" x14ac:dyDescent="0.25">
      <c r="B17" s="26" t="s">
        <v>74</v>
      </c>
      <c r="C17" s="25" t="s">
        <v>75</v>
      </c>
      <c r="D17" s="36" t="s">
        <v>78</v>
      </c>
      <c r="E17" s="37" t="s">
        <v>79</v>
      </c>
      <c r="F17" s="28">
        <v>1.002</v>
      </c>
      <c r="G17" s="28">
        <v>0.92500000000000004</v>
      </c>
      <c r="H17" s="28">
        <f t="shared" si="0"/>
        <v>0.92685000000000006</v>
      </c>
      <c r="I17" s="29">
        <v>865</v>
      </c>
      <c r="J17" s="29">
        <f t="shared" si="4"/>
        <v>801.72525000000007</v>
      </c>
      <c r="K17" s="29">
        <f t="shared" si="5"/>
        <v>4.5552571022727273</v>
      </c>
      <c r="L17" s="29">
        <v>23.15</v>
      </c>
      <c r="M17" s="29">
        <f>L17+K17</f>
        <v>27.705257102272725</v>
      </c>
      <c r="N17" s="38"/>
      <c r="O17" s="38">
        <f>N17-M17</f>
        <v>-27.705257102272725</v>
      </c>
      <c r="P17" s="11"/>
      <c r="Q17" s="11"/>
      <c r="R17" s="11"/>
      <c r="S17" s="39">
        <f t="shared" si="3"/>
        <v>2.2776285511363636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2:84" ht="15" customHeight="1" x14ac:dyDescent="0.25">
      <c r="B18" s="26" t="s">
        <v>74</v>
      </c>
      <c r="C18" s="25" t="s">
        <v>75</v>
      </c>
      <c r="D18" s="36" t="s">
        <v>78</v>
      </c>
      <c r="E18" s="37" t="s">
        <v>80</v>
      </c>
      <c r="F18" s="28">
        <v>1.002</v>
      </c>
      <c r="G18" s="28">
        <v>0.91700000000000004</v>
      </c>
      <c r="H18" s="28">
        <f t="shared" si="0"/>
        <v>0.91883400000000004</v>
      </c>
      <c r="I18" s="29">
        <v>865</v>
      </c>
      <c r="J18" s="29">
        <f t="shared" si="4"/>
        <v>794.79141000000004</v>
      </c>
      <c r="K18" s="29">
        <f t="shared" si="5"/>
        <v>4.515860284090909</v>
      </c>
      <c r="L18" s="29">
        <v>23.15</v>
      </c>
      <c r="M18" s="29">
        <f t="shared" si="1"/>
        <v>27.665860284090908</v>
      </c>
      <c r="N18" s="38"/>
      <c r="O18" s="38">
        <f t="shared" si="2"/>
        <v>-27.665860284090908</v>
      </c>
      <c r="P18" s="11"/>
      <c r="Q18" s="11"/>
      <c r="R18" s="11"/>
      <c r="S18" s="39">
        <f t="shared" si="3"/>
        <v>2.2579301420454545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2:84" ht="15" customHeight="1" x14ac:dyDescent="0.25">
      <c r="B19" s="26" t="s">
        <v>74</v>
      </c>
      <c r="C19" s="25" t="s">
        <v>75</v>
      </c>
      <c r="D19" s="36" t="s">
        <v>78</v>
      </c>
      <c r="E19" s="37" t="s">
        <v>81</v>
      </c>
      <c r="F19" s="28">
        <v>1.002</v>
      </c>
      <c r="G19" s="28">
        <v>0.94199999999999995</v>
      </c>
      <c r="H19" s="28">
        <f t="shared" si="0"/>
        <v>0.94388399999999995</v>
      </c>
      <c r="I19" s="29">
        <v>865</v>
      </c>
      <c r="J19" s="29">
        <f t="shared" si="4"/>
        <v>816.45965999999999</v>
      </c>
      <c r="K19" s="29">
        <f t="shared" si="5"/>
        <v>4.6389753409090906</v>
      </c>
      <c r="L19" s="29">
        <v>23.15</v>
      </c>
      <c r="M19" s="29">
        <f t="shared" si="1"/>
        <v>27.78897534090909</v>
      </c>
      <c r="N19" s="38"/>
      <c r="O19" s="38">
        <f t="shared" si="2"/>
        <v>-27.78897534090909</v>
      </c>
      <c r="P19" s="11"/>
      <c r="Q19" s="11"/>
      <c r="R19" s="11"/>
      <c r="S19" s="39">
        <f t="shared" si="3"/>
        <v>2.3194876704545453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2:84" ht="15.75" x14ac:dyDescent="0.25">
      <c r="B20" s="26" t="s">
        <v>74</v>
      </c>
      <c r="C20" s="25" t="s">
        <v>75</v>
      </c>
      <c r="D20" s="36" t="s">
        <v>82</v>
      </c>
      <c r="E20" s="37" t="s">
        <v>83</v>
      </c>
      <c r="F20" s="28">
        <v>1.002</v>
      </c>
      <c r="G20" s="28">
        <v>0.93400000000000005</v>
      </c>
      <c r="H20" s="28">
        <f t="shared" si="0"/>
        <v>0.93586800000000003</v>
      </c>
      <c r="I20" s="29">
        <v>1020</v>
      </c>
      <c r="J20" s="29">
        <f t="shared" si="4"/>
        <v>954.58536000000004</v>
      </c>
      <c r="K20" s="29">
        <f t="shared" si="5"/>
        <v>5.4237804545454544</v>
      </c>
      <c r="L20" s="29">
        <v>20.3</v>
      </c>
      <c r="M20" s="29">
        <f t="shared" si="1"/>
        <v>25.723780454545455</v>
      </c>
      <c r="N20" s="38"/>
      <c r="O20" s="38">
        <f t="shared" si="2"/>
        <v>-25.723780454545455</v>
      </c>
      <c r="P20" s="11"/>
      <c r="Q20" s="11"/>
      <c r="R20" s="11"/>
      <c r="S20" s="39">
        <f t="shared" si="3"/>
        <v>2.7118902272727272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2:84" ht="30" customHeight="1" x14ac:dyDescent="0.25">
      <c r="B21" s="36" t="s">
        <v>84</v>
      </c>
      <c r="C21" s="25" t="s">
        <v>85</v>
      </c>
      <c r="D21" s="36" t="s">
        <v>86</v>
      </c>
      <c r="E21" s="37"/>
      <c r="F21" s="28">
        <v>1.002</v>
      </c>
      <c r="G21" s="28">
        <v>0.96699999999999997</v>
      </c>
      <c r="H21" s="28">
        <f t="shared" si="0"/>
        <v>0.96893399999999996</v>
      </c>
      <c r="I21" s="29">
        <v>1090</v>
      </c>
      <c r="J21" s="29">
        <f t="shared" si="4"/>
        <v>1056.13806</v>
      </c>
      <c r="K21" s="29">
        <f t="shared" si="5"/>
        <v>6.0007844318181816</v>
      </c>
      <c r="L21" s="29">
        <v>16.45</v>
      </c>
      <c r="M21" s="29">
        <f t="shared" si="1"/>
        <v>22.450784431818182</v>
      </c>
      <c r="N21" s="38"/>
      <c r="O21" s="38">
        <f t="shared" si="2"/>
        <v>-22.450784431818182</v>
      </c>
      <c r="P21" s="11"/>
      <c r="Q21" s="11"/>
      <c r="R21" s="11"/>
      <c r="S21" s="39">
        <f t="shared" si="3"/>
        <v>3.0003922159090908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2:84" ht="15" customHeight="1" x14ac:dyDescent="0.25">
      <c r="B22" s="26" t="s">
        <v>87</v>
      </c>
      <c r="C22" s="25"/>
      <c r="D22" s="36">
        <v>4700</v>
      </c>
      <c r="E22" s="37" t="s">
        <v>81</v>
      </c>
      <c r="F22" s="28">
        <v>1.002</v>
      </c>
      <c r="G22" s="28">
        <v>0.83799999999999997</v>
      </c>
      <c r="H22" s="28">
        <f t="shared" si="0"/>
        <v>0.83967599999999998</v>
      </c>
      <c r="I22" s="29">
        <v>1940</v>
      </c>
      <c r="J22" s="29">
        <f t="shared" si="4"/>
        <v>1628.97144</v>
      </c>
      <c r="K22" s="29">
        <f t="shared" si="5"/>
        <v>9.2555195454545451</v>
      </c>
      <c r="L22" s="29">
        <v>30.9</v>
      </c>
      <c r="M22" s="29">
        <f t="shared" si="1"/>
        <v>40.155519545454545</v>
      </c>
      <c r="N22" s="38"/>
      <c r="O22" s="38">
        <f t="shared" si="2"/>
        <v>-40.155519545454545</v>
      </c>
      <c r="P22" s="11"/>
      <c r="Q22" s="11"/>
      <c r="R22" s="11"/>
      <c r="S22" s="39">
        <f t="shared" si="3"/>
        <v>4.6277597727272726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</row>
    <row r="23" spans="2:84" ht="15.75" x14ac:dyDescent="0.25">
      <c r="B23" s="26" t="s">
        <v>88</v>
      </c>
      <c r="C23" s="25"/>
      <c r="D23" s="36" t="s">
        <v>89</v>
      </c>
      <c r="E23" s="37" t="s">
        <v>90</v>
      </c>
      <c r="F23" s="28">
        <v>1.002</v>
      </c>
      <c r="G23" s="28">
        <v>0.84699999999999998</v>
      </c>
      <c r="H23" s="28">
        <f>F23*G23</f>
        <v>0.84869399999999995</v>
      </c>
      <c r="I23" s="29">
        <v>3410</v>
      </c>
      <c r="J23" s="29">
        <f t="shared" si="4"/>
        <v>2894.0465399999998</v>
      </c>
      <c r="K23" s="29">
        <f t="shared" si="5"/>
        <v>16.443446249999997</v>
      </c>
      <c r="L23" s="29">
        <v>35.15</v>
      </c>
      <c r="M23" s="29">
        <f t="shared" si="1"/>
        <v>51.59344625</v>
      </c>
      <c r="N23" s="38"/>
      <c r="O23" s="38">
        <f t="shared" si="2"/>
        <v>-51.59344625</v>
      </c>
      <c r="P23" s="11"/>
      <c r="Q23" s="11"/>
      <c r="R23" s="11"/>
      <c r="S23" s="39">
        <f t="shared" si="3"/>
        <v>8.2217231249999987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2:84" ht="15.75" x14ac:dyDescent="0.25">
      <c r="B24" s="26" t="s">
        <v>91</v>
      </c>
      <c r="C24" s="25"/>
      <c r="D24" s="36" t="s">
        <v>92</v>
      </c>
      <c r="E24" s="37" t="s">
        <v>93</v>
      </c>
      <c r="F24" s="28">
        <v>1.002</v>
      </c>
      <c r="G24" s="28">
        <v>0.80400000000000005</v>
      </c>
      <c r="H24" s="28">
        <f>F24*G24</f>
        <v>0.8056080000000001</v>
      </c>
      <c r="I24" s="29">
        <v>3430</v>
      </c>
      <c r="J24" s="29">
        <f t="shared" si="4"/>
        <v>2763.2354400000004</v>
      </c>
      <c r="K24" s="29">
        <f t="shared" si="5"/>
        <v>15.700201363636365</v>
      </c>
      <c r="L24" s="29">
        <v>52.55</v>
      </c>
      <c r="M24" s="29">
        <f t="shared" si="1"/>
        <v>68.250201363636364</v>
      </c>
      <c r="N24" s="38"/>
      <c r="O24" s="38">
        <f t="shared" si="2"/>
        <v>-68.250201363636364</v>
      </c>
      <c r="P24" s="11"/>
      <c r="Q24" s="11"/>
      <c r="R24" s="11"/>
      <c r="S24" s="39">
        <f t="shared" si="3"/>
        <v>7.8501006818181827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2:84" ht="15.75" x14ac:dyDescent="0.25">
      <c r="B25" s="26" t="s">
        <v>94</v>
      </c>
      <c r="C25" s="25"/>
      <c r="D25" s="26" t="s">
        <v>95</v>
      </c>
      <c r="E25" s="41" t="s">
        <v>77</v>
      </c>
      <c r="F25" s="28">
        <v>1.002</v>
      </c>
      <c r="G25" s="28">
        <v>0.83</v>
      </c>
      <c r="H25" s="28">
        <f>F25*G25</f>
        <v>0.83165999999999995</v>
      </c>
      <c r="I25" s="29">
        <v>3490</v>
      </c>
      <c r="J25" s="29">
        <f t="shared" si="4"/>
        <v>2902.4933999999998</v>
      </c>
      <c r="K25" s="29">
        <f t="shared" si="5"/>
        <v>16.491439772727272</v>
      </c>
      <c r="L25" s="29">
        <v>37.25</v>
      </c>
      <c r="M25" s="29">
        <f t="shared" si="1"/>
        <v>53.741439772727276</v>
      </c>
      <c r="N25" s="38"/>
      <c r="O25" s="38">
        <f t="shared" si="2"/>
        <v>-53.741439772727276</v>
      </c>
      <c r="P25" s="11"/>
      <c r="Q25" s="11"/>
      <c r="R25" s="11"/>
      <c r="S25" s="39">
        <f t="shared" si="3"/>
        <v>8.2457198863636361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2:84" ht="30" customHeight="1" x14ac:dyDescent="0.25">
      <c r="B26" s="70" t="s">
        <v>96</v>
      </c>
      <c r="C26" s="71"/>
      <c r="D26" s="36" t="s">
        <v>97</v>
      </c>
      <c r="E26" s="37" t="s">
        <v>98</v>
      </c>
      <c r="F26" s="28">
        <v>1.002</v>
      </c>
      <c r="G26" s="28">
        <v>0.92900000000000005</v>
      </c>
      <c r="H26" s="28">
        <f t="shared" si="0"/>
        <v>0.93085800000000007</v>
      </c>
      <c r="I26" s="29">
        <v>4090</v>
      </c>
      <c r="J26" s="29">
        <f t="shared" si="4"/>
        <v>3807.2092200000002</v>
      </c>
      <c r="K26" s="29">
        <f t="shared" si="5"/>
        <v>21.631870568181821</v>
      </c>
      <c r="L26" s="29">
        <v>36.5</v>
      </c>
      <c r="M26" s="29">
        <f t="shared" si="1"/>
        <v>58.131870568181824</v>
      </c>
      <c r="N26" s="38"/>
      <c r="O26" s="38">
        <f t="shared" si="2"/>
        <v>-58.131870568181824</v>
      </c>
      <c r="P26" s="11"/>
      <c r="Q26" s="11"/>
      <c r="R26" s="11"/>
      <c r="S26" s="39">
        <f t="shared" si="3"/>
        <v>10.81593528409091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2:84" ht="15.75" x14ac:dyDescent="0.25">
      <c r="B27" s="26" t="s">
        <v>99</v>
      </c>
      <c r="C27" s="25" t="s">
        <v>100</v>
      </c>
      <c r="D27" s="36" t="s">
        <v>101</v>
      </c>
      <c r="E27" s="37"/>
      <c r="F27" s="28">
        <v>1.002</v>
      </c>
      <c r="G27" s="28">
        <v>0.79900000000000004</v>
      </c>
      <c r="H27" s="28">
        <f t="shared" si="0"/>
        <v>0.80059800000000003</v>
      </c>
      <c r="I27" s="29">
        <v>2375</v>
      </c>
      <c r="J27" s="29">
        <f t="shared" si="4"/>
        <v>1901.4202500000001</v>
      </c>
      <c r="K27" s="29">
        <f t="shared" si="5"/>
        <v>10.803524147727273</v>
      </c>
      <c r="L27" s="29">
        <v>18.3</v>
      </c>
      <c r="M27" s="29">
        <f t="shared" si="1"/>
        <v>29.103524147727274</v>
      </c>
      <c r="N27" s="38"/>
      <c r="O27" s="38">
        <f t="shared" si="2"/>
        <v>-29.103524147727274</v>
      </c>
      <c r="P27" s="11"/>
      <c r="Q27" s="11"/>
      <c r="R27" s="11"/>
      <c r="S27" s="39">
        <f t="shared" si="3"/>
        <v>5.4017620738636367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2:84" ht="15.75" x14ac:dyDescent="0.25">
      <c r="B28" s="26" t="s">
        <v>99</v>
      </c>
      <c r="C28" s="25" t="s">
        <v>100</v>
      </c>
      <c r="D28" s="36" t="s">
        <v>101</v>
      </c>
      <c r="E28" s="37"/>
      <c r="F28" s="28">
        <v>1.002</v>
      </c>
      <c r="G28" s="28">
        <v>0.79900000000000004</v>
      </c>
      <c r="H28" s="28">
        <f>F28*G28</f>
        <v>0.80059800000000003</v>
      </c>
      <c r="I28" s="29">
        <v>2270</v>
      </c>
      <c r="J28" s="29">
        <f t="shared" si="4"/>
        <v>1817.3574600000002</v>
      </c>
      <c r="K28" s="29">
        <f t="shared" si="5"/>
        <v>10.32589465909091</v>
      </c>
      <c r="L28" s="29">
        <v>28.65</v>
      </c>
      <c r="M28" s="29">
        <f t="shared" si="1"/>
        <v>38.975894659090912</v>
      </c>
      <c r="N28" s="38"/>
      <c r="O28" s="38">
        <f t="shared" si="2"/>
        <v>-38.975894659090912</v>
      </c>
      <c r="P28" s="11"/>
      <c r="Q28" s="11"/>
      <c r="R28" s="11"/>
      <c r="S28" s="39">
        <f t="shared" si="3"/>
        <v>5.1629473295454549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2:84" ht="15.75" x14ac:dyDescent="0.25">
      <c r="B29" s="34" t="s">
        <v>102</v>
      </c>
      <c r="C29" s="35"/>
      <c r="D29" s="36"/>
      <c r="E29" s="37"/>
      <c r="F29" s="28"/>
      <c r="G29" s="28"/>
      <c r="H29" s="28"/>
      <c r="I29" s="29"/>
      <c r="J29" s="29"/>
      <c r="K29" s="29"/>
      <c r="L29" s="29"/>
      <c r="M29" s="29"/>
      <c r="N29" s="38"/>
      <c r="O29" s="38"/>
      <c r="P29" s="11"/>
      <c r="Q29" s="11"/>
      <c r="R29" s="11"/>
      <c r="S29" s="39">
        <f t="shared" si="3"/>
        <v>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2:84" ht="15.75" x14ac:dyDescent="0.25">
      <c r="B30" s="26" t="s">
        <v>103</v>
      </c>
      <c r="C30" s="25"/>
      <c r="D30" s="36" t="s">
        <v>104</v>
      </c>
      <c r="E30" s="37" t="s">
        <v>105</v>
      </c>
      <c r="F30" s="28">
        <v>0.996</v>
      </c>
      <c r="G30" s="28">
        <v>0.93200000000000005</v>
      </c>
      <c r="H30" s="28">
        <f>F30*G30</f>
        <v>0.9282720000000001</v>
      </c>
      <c r="I30" s="29">
        <v>1640</v>
      </c>
      <c r="J30" s="29">
        <f>I30*H30</f>
        <v>1522.3660800000002</v>
      </c>
      <c r="K30" s="29">
        <f>J30/176</f>
        <v>8.6498072727272746</v>
      </c>
      <c r="L30" s="29">
        <v>6.95</v>
      </c>
      <c r="M30" s="29">
        <f>L30+K30</f>
        <v>15.599807272727276</v>
      </c>
      <c r="N30" s="38"/>
      <c r="O30" s="38">
        <f>N30-M30</f>
        <v>-15.599807272727276</v>
      </c>
      <c r="P30" s="11"/>
      <c r="Q30" s="11"/>
      <c r="R30" s="11"/>
      <c r="S30" s="39">
        <f t="shared" si="3"/>
        <v>4.3249036363636373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2:84" ht="15.75" x14ac:dyDescent="0.25">
      <c r="B31" s="26" t="s">
        <v>106</v>
      </c>
      <c r="C31" s="25"/>
      <c r="D31" s="36" t="s">
        <v>104</v>
      </c>
      <c r="E31" s="37" t="s">
        <v>107</v>
      </c>
      <c r="F31" s="28">
        <v>0.996</v>
      </c>
      <c r="G31" s="28">
        <v>0.88700000000000001</v>
      </c>
      <c r="H31" s="28">
        <f t="shared" si="0"/>
        <v>0.88345200000000002</v>
      </c>
      <c r="I31" s="29">
        <v>1730</v>
      </c>
      <c r="J31" s="29">
        <f t="shared" si="4"/>
        <v>1528.3719599999999</v>
      </c>
      <c r="K31" s="29">
        <f t="shared" si="5"/>
        <v>8.6839315909090899</v>
      </c>
      <c r="L31" s="29">
        <v>7.3</v>
      </c>
      <c r="M31" s="29">
        <f t="shared" si="1"/>
        <v>15.983931590909091</v>
      </c>
      <c r="N31" s="38"/>
      <c r="O31" s="38">
        <f t="shared" si="2"/>
        <v>-15.983931590909091</v>
      </c>
      <c r="P31" s="11"/>
      <c r="Q31" s="11"/>
      <c r="R31" s="11"/>
      <c r="S31" s="39">
        <f t="shared" si="3"/>
        <v>4.341965795454545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2:84" ht="15.75" x14ac:dyDescent="0.25">
      <c r="B32" s="26" t="s">
        <v>108</v>
      </c>
      <c r="C32" s="25"/>
      <c r="D32" s="36" t="s">
        <v>109</v>
      </c>
      <c r="E32" s="37"/>
      <c r="F32" s="28">
        <v>0.996</v>
      </c>
      <c r="G32" s="28">
        <v>0.86799999999999999</v>
      </c>
      <c r="H32" s="28">
        <f t="shared" si="0"/>
        <v>0.86452799999999996</v>
      </c>
      <c r="I32" s="29">
        <v>475</v>
      </c>
      <c r="J32" s="29">
        <f t="shared" si="4"/>
        <v>410.6508</v>
      </c>
      <c r="K32" s="29">
        <f t="shared" si="5"/>
        <v>2.3332431818181818</v>
      </c>
      <c r="L32" s="29">
        <v>2.4</v>
      </c>
      <c r="M32" s="29">
        <f t="shared" si="1"/>
        <v>4.7332431818181817</v>
      </c>
      <c r="N32" s="38"/>
      <c r="O32" s="38">
        <f t="shared" si="2"/>
        <v>-4.7332431818181817</v>
      </c>
      <c r="P32" s="11"/>
      <c r="Q32" s="11"/>
      <c r="R32" s="11"/>
      <c r="S32" s="39">
        <f t="shared" si="3"/>
        <v>1.1666215909090909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2:84" ht="30.75" x14ac:dyDescent="0.25">
      <c r="B33" s="26" t="s">
        <v>110</v>
      </c>
      <c r="C33" s="25"/>
      <c r="D33" s="36" t="s">
        <v>111</v>
      </c>
      <c r="E33" s="37"/>
      <c r="F33" s="28">
        <v>0.996</v>
      </c>
      <c r="G33" s="28">
        <v>0.91</v>
      </c>
      <c r="H33" s="28">
        <f t="shared" si="0"/>
        <v>0.90636000000000005</v>
      </c>
      <c r="I33" s="29">
        <v>295</v>
      </c>
      <c r="J33" s="29">
        <f t="shared" si="4"/>
        <v>267.37620000000004</v>
      </c>
      <c r="K33" s="29">
        <f t="shared" si="5"/>
        <v>1.5191829545454547</v>
      </c>
      <c r="L33" s="29">
        <v>1.75</v>
      </c>
      <c r="M33" s="29">
        <f t="shared" si="1"/>
        <v>3.2691829545454549</v>
      </c>
      <c r="N33" s="38"/>
      <c r="O33" s="38">
        <f t="shared" si="2"/>
        <v>-3.2691829545454549</v>
      </c>
      <c r="P33" s="11"/>
      <c r="Q33" s="11"/>
      <c r="R33" s="11"/>
      <c r="S33" s="39">
        <f t="shared" si="3"/>
        <v>0.75959147727272736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2:84" ht="45.75" x14ac:dyDescent="0.25">
      <c r="B34" s="26" t="s">
        <v>112</v>
      </c>
      <c r="C34" s="25"/>
      <c r="D34" s="36" t="s">
        <v>113</v>
      </c>
      <c r="E34" s="37" t="s">
        <v>107</v>
      </c>
      <c r="F34" s="28">
        <v>0.996</v>
      </c>
      <c r="G34" s="28">
        <v>0.92100000000000004</v>
      </c>
      <c r="H34" s="28">
        <f>F34*G34</f>
        <v>0.91731600000000002</v>
      </c>
      <c r="I34" s="29">
        <v>2300</v>
      </c>
      <c r="J34" s="29">
        <f>I34*H34</f>
        <v>2109.8267999999998</v>
      </c>
      <c r="K34" s="29">
        <f>J34/176</f>
        <v>11.987652272727273</v>
      </c>
      <c r="L34" s="29">
        <v>8.25</v>
      </c>
      <c r="M34" s="29">
        <f>L34+K34</f>
        <v>20.237652272727274</v>
      </c>
      <c r="N34" s="38"/>
      <c r="O34" s="38">
        <f>N34-M34</f>
        <v>-20.237652272727274</v>
      </c>
      <c r="P34" s="11"/>
      <c r="Q34" s="11"/>
      <c r="R34" s="11"/>
      <c r="S34" s="39">
        <f t="shared" si="3"/>
        <v>5.9938261363636363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2:84" ht="15.75" x14ac:dyDescent="0.25">
      <c r="B35" s="34" t="s">
        <v>114</v>
      </c>
      <c r="C35" s="35"/>
      <c r="D35" s="36"/>
      <c r="E35" s="37"/>
      <c r="F35" s="28"/>
      <c r="G35" s="28"/>
      <c r="H35" s="28"/>
      <c r="I35" s="29"/>
      <c r="J35" s="29"/>
      <c r="K35" s="29"/>
      <c r="L35" s="29"/>
      <c r="M35" s="29"/>
      <c r="N35" s="38"/>
      <c r="O35" s="38"/>
      <c r="P35" s="11"/>
      <c r="Q35" s="11"/>
      <c r="R35" s="11"/>
      <c r="S35" s="39">
        <f t="shared" si="3"/>
        <v>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2:84" ht="15.75" x14ac:dyDescent="0.25">
      <c r="B36" s="26" t="s">
        <v>115</v>
      </c>
      <c r="C36" s="25"/>
      <c r="D36" s="36" t="s">
        <v>116</v>
      </c>
      <c r="E36" s="37" t="s">
        <v>117</v>
      </c>
      <c r="F36" s="28">
        <v>0.998</v>
      </c>
      <c r="G36" s="28">
        <v>1</v>
      </c>
      <c r="H36" s="28">
        <f t="shared" si="0"/>
        <v>0.998</v>
      </c>
      <c r="I36" s="29">
        <v>1440</v>
      </c>
      <c r="J36" s="29">
        <f t="shared" si="4"/>
        <v>1437.12</v>
      </c>
      <c r="K36" s="29">
        <f t="shared" si="5"/>
        <v>8.1654545454545442</v>
      </c>
      <c r="L36" s="29">
        <v>6.45</v>
      </c>
      <c r="M36" s="29">
        <f t="shared" si="1"/>
        <v>14.615454545454543</v>
      </c>
      <c r="N36" s="38"/>
      <c r="O36" s="38">
        <f t="shared" si="2"/>
        <v>-14.615454545454543</v>
      </c>
      <c r="P36" s="11"/>
      <c r="Q36" s="11"/>
      <c r="R36" s="11"/>
      <c r="S36" s="39">
        <f t="shared" si="3"/>
        <v>4.0827272727272721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2:84" ht="15.75" x14ac:dyDescent="0.25">
      <c r="B37" s="26" t="s">
        <v>118</v>
      </c>
      <c r="C37" s="25"/>
      <c r="D37" s="36" t="s">
        <v>119</v>
      </c>
      <c r="E37" s="37" t="s">
        <v>120</v>
      </c>
      <c r="F37" s="28">
        <v>0.998</v>
      </c>
      <c r="G37" s="28">
        <v>0.94</v>
      </c>
      <c r="H37" s="28">
        <f t="shared" si="0"/>
        <v>0.93811999999999995</v>
      </c>
      <c r="I37" s="29">
        <v>2335</v>
      </c>
      <c r="J37" s="29">
        <f t="shared" si="4"/>
        <v>2190.5101999999997</v>
      </c>
      <c r="K37" s="29">
        <f t="shared" si="5"/>
        <v>12.446080681818181</v>
      </c>
      <c r="L37" s="29">
        <v>11.65</v>
      </c>
      <c r="M37" s="29">
        <f t="shared" si="1"/>
        <v>24.096080681818179</v>
      </c>
      <c r="N37" s="38"/>
      <c r="O37" s="38">
        <f t="shared" si="2"/>
        <v>-24.096080681818179</v>
      </c>
      <c r="P37" s="11"/>
      <c r="Q37" s="11"/>
      <c r="R37" s="11"/>
      <c r="S37" s="39">
        <f t="shared" si="3"/>
        <v>6.2230403409090904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2:84" ht="15.75" x14ac:dyDescent="0.25">
      <c r="B38" s="26" t="s">
        <v>121</v>
      </c>
      <c r="C38" s="25"/>
      <c r="D38" s="36">
        <v>80</v>
      </c>
      <c r="E38" s="37" t="s">
        <v>122</v>
      </c>
      <c r="F38" s="28">
        <v>0.998</v>
      </c>
      <c r="G38" s="28">
        <v>1</v>
      </c>
      <c r="H38" s="28">
        <f t="shared" si="0"/>
        <v>0.998</v>
      </c>
      <c r="I38" s="29">
        <v>3990</v>
      </c>
      <c r="J38" s="29">
        <f t="shared" si="4"/>
        <v>3982.02</v>
      </c>
      <c r="K38" s="29">
        <f t="shared" si="5"/>
        <v>22.625113636363636</v>
      </c>
      <c r="L38" s="29">
        <v>20.149999999999999</v>
      </c>
      <c r="M38" s="29">
        <f t="shared" si="1"/>
        <v>42.775113636363635</v>
      </c>
      <c r="N38" s="38"/>
      <c r="O38" s="38">
        <f t="shared" si="2"/>
        <v>-42.775113636363635</v>
      </c>
      <c r="P38" s="11"/>
      <c r="Q38" s="11"/>
      <c r="R38" s="11"/>
      <c r="S38" s="39">
        <f t="shared" si="3"/>
        <v>11.312556818181818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2:84" ht="15.75" x14ac:dyDescent="0.25">
      <c r="B39" s="26" t="s">
        <v>123</v>
      </c>
      <c r="C39" s="25"/>
      <c r="D39" s="36" t="s">
        <v>124</v>
      </c>
      <c r="E39" s="37" t="s">
        <v>122</v>
      </c>
      <c r="F39" s="28">
        <v>0.998</v>
      </c>
      <c r="G39" s="28">
        <v>1</v>
      </c>
      <c r="H39" s="28">
        <f t="shared" si="0"/>
        <v>0.998</v>
      </c>
      <c r="I39" s="29">
        <v>5005</v>
      </c>
      <c r="J39" s="29">
        <f t="shared" si="4"/>
        <v>4994.99</v>
      </c>
      <c r="K39" s="29">
        <f t="shared" si="5"/>
        <v>28.380624999999998</v>
      </c>
      <c r="L39" s="29">
        <v>23.4</v>
      </c>
      <c r="M39" s="29">
        <f t="shared" si="1"/>
        <v>51.780625000000001</v>
      </c>
      <c r="N39" s="38"/>
      <c r="O39" s="38">
        <f t="shared" si="2"/>
        <v>-51.780625000000001</v>
      </c>
      <c r="P39" s="11"/>
      <c r="Q39" s="11"/>
      <c r="R39" s="11"/>
      <c r="S39" s="39">
        <f t="shared" si="3"/>
        <v>14.190312499999999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2:84" ht="15.75" x14ac:dyDescent="0.25">
      <c r="B40" s="26" t="s">
        <v>125</v>
      </c>
      <c r="C40" s="25"/>
      <c r="D40" s="36" t="s">
        <v>126</v>
      </c>
      <c r="E40" s="37" t="s">
        <v>127</v>
      </c>
      <c r="F40" s="28">
        <v>0.998</v>
      </c>
      <c r="G40" s="28">
        <v>0.94199999999999995</v>
      </c>
      <c r="H40" s="28">
        <f t="shared" si="0"/>
        <v>0.94011599999999995</v>
      </c>
      <c r="I40" s="29">
        <v>5025</v>
      </c>
      <c r="J40" s="29">
        <f t="shared" si="4"/>
        <v>4724.0828999999994</v>
      </c>
      <c r="K40" s="29">
        <f t="shared" si="5"/>
        <v>26.841380113636362</v>
      </c>
      <c r="L40" s="29">
        <v>29.95</v>
      </c>
      <c r="M40" s="29">
        <f t="shared" si="1"/>
        <v>56.791380113636365</v>
      </c>
      <c r="N40" s="38"/>
      <c r="O40" s="38">
        <f t="shared" si="2"/>
        <v>-56.791380113636365</v>
      </c>
      <c r="P40" s="11"/>
      <c r="Q40" s="11"/>
      <c r="R40" s="11"/>
      <c r="S40" s="39">
        <f t="shared" si="3"/>
        <v>13.420690056818181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2:84" ht="15.75" x14ac:dyDescent="0.25">
      <c r="B41" s="26" t="s">
        <v>121</v>
      </c>
      <c r="C41" s="25"/>
      <c r="D41" s="36" t="s">
        <v>128</v>
      </c>
      <c r="E41" s="37" t="s">
        <v>122</v>
      </c>
      <c r="F41" s="28">
        <v>0.998</v>
      </c>
      <c r="G41" s="28">
        <v>1</v>
      </c>
      <c r="H41" s="28">
        <f t="shared" si="0"/>
        <v>0.998</v>
      </c>
      <c r="I41" s="29">
        <v>5970</v>
      </c>
      <c r="J41" s="29">
        <f t="shared" si="4"/>
        <v>5958.06</v>
      </c>
      <c r="K41" s="29">
        <f t="shared" si="5"/>
        <v>33.852613636363635</v>
      </c>
      <c r="L41" s="29">
        <v>28.85</v>
      </c>
      <c r="M41" s="29">
        <f t="shared" si="1"/>
        <v>62.702613636363637</v>
      </c>
      <c r="N41" s="38"/>
      <c r="O41" s="38">
        <f t="shared" si="2"/>
        <v>-62.702613636363637</v>
      </c>
      <c r="P41" s="11"/>
      <c r="Q41" s="11"/>
      <c r="R41" s="11"/>
      <c r="S41" s="39">
        <f t="shared" si="3"/>
        <v>16.926306818181818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2:84" ht="15.75" x14ac:dyDescent="0.25">
      <c r="B42" s="26" t="s">
        <v>118</v>
      </c>
      <c r="C42" s="25"/>
      <c r="D42" s="36" t="s">
        <v>129</v>
      </c>
      <c r="E42" s="37" t="s">
        <v>130</v>
      </c>
      <c r="F42" s="28">
        <v>0.998</v>
      </c>
      <c r="G42" s="28">
        <v>0.95199999999999996</v>
      </c>
      <c r="H42" s="28">
        <f t="shared" si="0"/>
        <v>0.95009599999999994</v>
      </c>
      <c r="I42" s="29">
        <v>6370</v>
      </c>
      <c r="J42" s="29">
        <f t="shared" si="4"/>
        <v>6052.1115199999995</v>
      </c>
      <c r="K42" s="29">
        <f t="shared" si="5"/>
        <v>34.386997272727271</v>
      </c>
      <c r="L42" s="29">
        <v>40.450000000000003</v>
      </c>
      <c r="M42" s="29">
        <f t="shared" si="1"/>
        <v>74.836997272727274</v>
      </c>
      <c r="N42" s="38"/>
      <c r="O42" s="38">
        <f t="shared" si="2"/>
        <v>-74.836997272727274</v>
      </c>
      <c r="P42" s="11"/>
      <c r="Q42" s="11"/>
      <c r="R42" s="11"/>
      <c r="S42" s="39">
        <f t="shared" si="3"/>
        <v>17.193498636363636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2:84" ht="15.75" x14ac:dyDescent="0.25">
      <c r="B43" s="26" t="s">
        <v>118</v>
      </c>
      <c r="C43" s="25"/>
      <c r="D43" s="36" t="s">
        <v>131</v>
      </c>
      <c r="E43" s="37" t="s">
        <v>132</v>
      </c>
      <c r="F43" s="28">
        <v>0.998</v>
      </c>
      <c r="G43" s="28">
        <v>0.89700000000000002</v>
      </c>
      <c r="H43" s="28">
        <f t="shared" si="0"/>
        <v>0.89520600000000006</v>
      </c>
      <c r="I43" s="29">
        <v>6310</v>
      </c>
      <c r="J43" s="29">
        <f t="shared" si="4"/>
        <v>5648.7498600000008</v>
      </c>
      <c r="K43" s="29">
        <f t="shared" si="5"/>
        <v>32.095169659090914</v>
      </c>
      <c r="L43" s="29">
        <v>40.5</v>
      </c>
      <c r="M43" s="29">
        <f t="shared" si="1"/>
        <v>72.595169659090914</v>
      </c>
      <c r="N43" s="38"/>
      <c r="O43" s="38">
        <f t="shared" si="2"/>
        <v>-72.595169659090914</v>
      </c>
      <c r="P43" s="11"/>
      <c r="Q43" s="11"/>
      <c r="R43" s="11"/>
      <c r="S43" s="39">
        <f t="shared" si="3"/>
        <v>16.047584829545457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2:84" ht="15.75" x14ac:dyDescent="0.25">
      <c r="B44" s="26" t="s">
        <v>133</v>
      </c>
      <c r="C44" s="25"/>
      <c r="D44" s="36" t="s">
        <v>134</v>
      </c>
      <c r="E44" s="37" t="s">
        <v>127</v>
      </c>
      <c r="F44" s="28">
        <v>0.998</v>
      </c>
      <c r="G44" s="28">
        <v>0.98</v>
      </c>
      <c r="H44" s="28">
        <f t="shared" si="0"/>
        <v>0.97804000000000002</v>
      </c>
      <c r="I44" s="29">
        <v>6865</v>
      </c>
      <c r="J44" s="29">
        <f t="shared" si="4"/>
        <v>6714.2446</v>
      </c>
      <c r="K44" s="29">
        <f t="shared" si="5"/>
        <v>38.149117045454545</v>
      </c>
      <c r="L44" s="29">
        <v>40.950000000000003</v>
      </c>
      <c r="M44" s="29">
        <f t="shared" si="1"/>
        <v>79.099117045454548</v>
      </c>
      <c r="N44" s="38"/>
      <c r="O44" s="38">
        <f t="shared" si="2"/>
        <v>-79.099117045454548</v>
      </c>
      <c r="P44" s="11"/>
      <c r="Q44" s="11"/>
      <c r="R44" s="11"/>
      <c r="S44" s="39">
        <f t="shared" si="3"/>
        <v>19.074558522727273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2:84" ht="15.75" x14ac:dyDescent="0.25">
      <c r="B45" s="26" t="s">
        <v>133</v>
      </c>
      <c r="C45" s="25"/>
      <c r="D45" s="36" t="s">
        <v>135</v>
      </c>
      <c r="E45" s="37" t="s">
        <v>136</v>
      </c>
      <c r="F45" s="28">
        <v>0.998</v>
      </c>
      <c r="G45" s="28">
        <v>1</v>
      </c>
      <c r="H45" s="28">
        <f t="shared" si="0"/>
        <v>0.998</v>
      </c>
      <c r="I45" s="29">
        <v>6060</v>
      </c>
      <c r="J45" s="29">
        <f t="shared" si="4"/>
        <v>6047.88</v>
      </c>
      <c r="K45" s="29">
        <f t="shared" si="5"/>
        <v>34.362954545454549</v>
      </c>
      <c r="L45" s="29">
        <v>47.1</v>
      </c>
      <c r="M45" s="29">
        <f t="shared" si="1"/>
        <v>81.462954545454551</v>
      </c>
      <c r="N45" s="38"/>
      <c r="O45" s="38">
        <f t="shared" si="2"/>
        <v>-81.462954545454551</v>
      </c>
      <c r="P45" s="11"/>
      <c r="Q45" s="11"/>
      <c r="R45" s="11"/>
      <c r="S45" s="39">
        <f t="shared" si="3"/>
        <v>17.181477272727275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2:84" ht="30.75" x14ac:dyDescent="0.25">
      <c r="B46" s="26" t="s">
        <v>137</v>
      </c>
      <c r="C46" s="25"/>
      <c r="D46" s="36" t="s">
        <v>138</v>
      </c>
      <c r="E46" s="37" t="s">
        <v>98</v>
      </c>
      <c r="F46" s="28">
        <v>1</v>
      </c>
      <c r="G46" s="28">
        <v>0.95199999999999996</v>
      </c>
      <c r="H46" s="28">
        <f t="shared" si="0"/>
        <v>0.95199999999999996</v>
      </c>
      <c r="I46" s="29">
        <v>3475</v>
      </c>
      <c r="J46" s="29">
        <f t="shared" si="4"/>
        <v>3308.2</v>
      </c>
      <c r="K46" s="29">
        <f t="shared" si="5"/>
        <v>18.796590909090909</v>
      </c>
      <c r="L46" s="29">
        <v>11.95</v>
      </c>
      <c r="M46" s="29">
        <f t="shared" si="1"/>
        <v>30.746590909090909</v>
      </c>
      <c r="N46" s="38"/>
      <c r="O46" s="38">
        <f t="shared" si="2"/>
        <v>-30.746590909090909</v>
      </c>
      <c r="P46" s="11"/>
      <c r="Q46" s="11"/>
      <c r="R46" s="11"/>
      <c r="S46" s="39">
        <f t="shared" si="3"/>
        <v>9.3982954545454547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2:84" ht="15.75" x14ac:dyDescent="0.25">
      <c r="B47" s="26" t="s">
        <v>139</v>
      </c>
      <c r="C47" s="25"/>
      <c r="D47" s="36" t="s">
        <v>140</v>
      </c>
      <c r="E47" s="37"/>
      <c r="F47" s="28">
        <v>0.998</v>
      </c>
      <c r="G47" s="28">
        <v>1</v>
      </c>
      <c r="H47" s="28">
        <f t="shared" si="0"/>
        <v>0.998</v>
      </c>
      <c r="I47" s="29">
        <v>9820</v>
      </c>
      <c r="J47" s="29">
        <f t="shared" si="4"/>
        <v>9800.36</v>
      </c>
      <c r="K47" s="29">
        <f t="shared" si="5"/>
        <v>55.68386363636364</v>
      </c>
      <c r="L47" s="29">
        <v>80.5</v>
      </c>
      <c r="M47" s="29">
        <f t="shared" si="1"/>
        <v>136.18386363636364</v>
      </c>
      <c r="N47" s="38"/>
      <c r="O47" s="38">
        <f t="shared" si="2"/>
        <v>-136.18386363636364</v>
      </c>
      <c r="P47" s="11"/>
      <c r="Q47" s="11"/>
      <c r="R47" s="11"/>
      <c r="S47" s="39">
        <f t="shared" si="3"/>
        <v>27.84193181818182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2:84" ht="15.75" x14ac:dyDescent="0.25">
      <c r="B48" s="26" t="s">
        <v>121</v>
      </c>
      <c r="C48" s="25"/>
      <c r="D48" s="36" t="s">
        <v>141</v>
      </c>
      <c r="E48" s="37" t="s">
        <v>130</v>
      </c>
      <c r="F48" s="28">
        <v>0.998</v>
      </c>
      <c r="G48" s="28">
        <v>0.96499999999999997</v>
      </c>
      <c r="H48" s="28">
        <f t="shared" si="0"/>
        <v>0.96306999999999998</v>
      </c>
      <c r="I48" s="29">
        <v>7540</v>
      </c>
      <c r="J48" s="29">
        <f t="shared" si="4"/>
        <v>7261.5478000000003</v>
      </c>
      <c r="K48" s="29">
        <f t="shared" si="5"/>
        <v>41.25879431818182</v>
      </c>
      <c r="L48" s="29">
        <v>55.25</v>
      </c>
      <c r="M48" s="29">
        <f t="shared" si="1"/>
        <v>96.508794318181828</v>
      </c>
      <c r="N48" s="38"/>
      <c r="O48" s="38">
        <f t="shared" si="2"/>
        <v>-96.508794318181828</v>
      </c>
      <c r="P48" s="11"/>
      <c r="Q48" s="11"/>
      <c r="R48" s="11"/>
      <c r="S48" s="39">
        <f t="shared" si="3"/>
        <v>20.62939715909091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2:84" ht="15.75" x14ac:dyDescent="0.25">
      <c r="B49" s="26" t="s">
        <v>142</v>
      </c>
      <c r="C49" s="25"/>
      <c r="D49" s="36" t="s">
        <v>143</v>
      </c>
      <c r="E49" s="37" t="s">
        <v>117</v>
      </c>
      <c r="F49" s="28">
        <v>0.998</v>
      </c>
      <c r="G49" s="28">
        <v>0.89100000000000001</v>
      </c>
      <c r="H49" s="28">
        <f>F49*G49</f>
        <v>0.88921800000000006</v>
      </c>
      <c r="I49" s="29">
        <v>11750</v>
      </c>
      <c r="J49" s="29">
        <f>I49*H49</f>
        <v>10448.311500000002</v>
      </c>
      <c r="K49" s="29">
        <f>J49/176</f>
        <v>59.365406250000007</v>
      </c>
      <c r="L49" s="29">
        <v>68.349999999999994</v>
      </c>
      <c r="M49" s="29">
        <f>L49+K49</f>
        <v>127.71540625</v>
      </c>
      <c r="N49" s="38"/>
      <c r="O49" s="38">
        <f>N49-M49</f>
        <v>-127.71540625</v>
      </c>
      <c r="P49" s="11"/>
      <c r="Q49" s="11"/>
      <c r="R49" s="11"/>
      <c r="S49" s="39">
        <f t="shared" si="3"/>
        <v>29.682703125000003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2:84" ht="15.75" x14ac:dyDescent="0.25">
      <c r="B50" s="26" t="s">
        <v>118</v>
      </c>
      <c r="C50" s="25"/>
      <c r="D50" s="36" t="s">
        <v>143</v>
      </c>
      <c r="E50" s="37" t="s">
        <v>117</v>
      </c>
      <c r="F50" s="28">
        <v>0.998</v>
      </c>
      <c r="G50" s="28">
        <v>0.95199999999999996</v>
      </c>
      <c r="H50" s="28">
        <f t="shared" si="0"/>
        <v>0.95009599999999994</v>
      </c>
      <c r="I50" s="29">
        <v>11655</v>
      </c>
      <c r="J50" s="29">
        <f t="shared" si="4"/>
        <v>11073.36888</v>
      </c>
      <c r="K50" s="29">
        <f t="shared" si="5"/>
        <v>62.916868636363638</v>
      </c>
      <c r="L50" s="29">
        <v>80.7</v>
      </c>
      <c r="M50" s="29">
        <f t="shared" si="1"/>
        <v>143.61686863636365</v>
      </c>
      <c r="N50" s="38"/>
      <c r="O50" s="38">
        <f t="shared" si="2"/>
        <v>-143.61686863636365</v>
      </c>
      <c r="P50" s="11"/>
      <c r="Q50" s="11"/>
      <c r="R50" s="11"/>
      <c r="S50" s="39">
        <f t="shared" si="3"/>
        <v>31.458434318181819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2:84" ht="15.75" x14ac:dyDescent="0.25">
      <c r="B51" s="26" t="s">
        <v>144</v>
      </c>
      <c r="C51" s="25"/>
      <c r="D51" s="36" t="s">
        <v>145</v>
      </c>
      <c r="E51" s="37" t="s">
        <v>105</v>
      </c>
      <c r="F51" s="28">
        <v>1</v>
      </c>
      <c r="G51" s="28">
        <v>1</v>
      </c>
      <c r="H51" s="28">
        <f t="shared" si="0"/>
        <v>1</v>
      </c>
      <c r="I51" s="29">
        <v>6010</v>
      </c>
      <c r="J51" s="29">
        <f t="shared" si="4"/>
        <v>6010</v>
      </c>
      <c r="K51" s="29">
        <f t="shared" si="5"/>
        <v>34.147727272727273</v>
      </c>
      <c r="L51" s="29">
        <v>20.65</v>
      </c>
      <c r="M51" s="29">
        <f t="shared" si="1"/>
        <v>54.797727272727272</v>
      </c>
      <c r="N51" s="38"/>
      <c r="O51" s="38">
        <f t="shared" si="2"/>
        <v>-54.797727272727272</v>
      </c>
      <c r="P51" s="11"/>
      <c r="Q51" s="11"/>
      <c r="R51" s="11"/>
      <c r="S51" s="39">
        <f t="shared" si="3"/>
        <v>17.073863636363637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2:84" ht="15.75" x14ac:dyDescent="0.25">
      <c r="B52" s="26" t="s">
        <v>146</v>
      </c>
      <c r="C52" s="25"/>
      <c r="D52" s="36" t="s">
        <v>147</v>
      </c>
      <c r="E52" s="37"/>
      <c r="F52" s="28">
        <v>1</v>
      </c>
      <c r="G52" s="28">
        <v>1</v>
      </c>
      <c r="H52" s="28">
        <f t="shared" si="0"/>
        <v>1</v>
      </c>
      <c r="I52" s="29">
        <v>6695</v>
      </c>
      <c r="J52" s="29">
        <f t="shared" si="4"/>
        <v>6695</v>
      </c>
      <c r="K52" s="29">
        <f t="shared" si="5"/>
        <v>38.039772727272727</v>
      </c>
      <c r="L52" s="29">
        <v>20.8</v>
      </c>
      <c r="M52" s="29">
        <f t="shared" si="1"/>
        <v>58.839772727272731</v>
      </c>
      <c r="N52" s="38"/>
      <c r="O52" s="38">
        <f t="shared" si="2"/>
        <v>-58.839772727272731</v>
      </c>
      <c r="P52" s="11"/>
      <c r="Q52" s="11"/>
      <c r="R52" s="11"/>
      <c r="S52" s="39">
        <f t="shared" si="3"/>
        <v>19.019886363636363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2:84" ht="15.75" x14ac:dyDescent="0.25">
      <c r="B53" s="26" t="s">
        <v>88</v>
      </c>
      <c r="C53" s="25"/>
      <c r="D53" s="36" t="s">
        <v>148</v>
      </c>
      <c r="E53" s="37"/>
      <c r="F53" s="28">
        <v>0.998</v>
      </c>
      <c r="G53" s="28">
        <v>1</v>
      </c>
      <c r="H53" s="28">
        <f t="shared" si="0"/>
        <v>0.998</v>
      </c>
      <c r="I53" s="29">
        <v>11770</v>
      </c>
      <c r="J53" s="29">
        <f t="shared" si="4"/>
        <v>11746.46</v>
      </c>
      <c r="K53" s="29">
        <f t="shared" si="5"/>
        <v>66.741249999999994</v>
      </c>
      <c r="L53" s="29">
        <v>78.849999999999994</v>
      </c>
      <c r="M53" s="29">
        <f t="shared" si="1"/>
        <v>145.59125</v>
      </c>
      <c r="N53" s="38"/>
      <c r="O53" s="38">
        <f t="shared" si="2"/>
        <v>-145.59125</v>
      </c>
      <c r="P53" s="11"/>
      <c r="Q53" s="11"/>
      <c r="R53" s="11"/>
      <c r="S53" s="39">
        <f t="shared" si="3"/>
        <v>33.370624999999997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</row>
    <row r="54" spans="2:84" ht="15.75" x14ac:dyDescent="0.25">
      <c r="B54" s="26" t="s">
        <v>149</v>
      </c>
      <c r="C54" s="25"/>
      <c r="D54" s="36" t="s">
        <v>150</v>
      </c>
      <c r="E54" s="37" t="s">
        <v>83</v>
      </c>
      <c r="F54" s="28">
        <v>1</v>
      </c>
      <c r="G54" s="28">
        <v>0.93600000000000005</v>
      </c>
      <c r="H54" s="28">
        <f t="shared" si="0"/>
        <v>0.93600000000000005</v>
      </c>
      <c r="I54" s="29">
        <v>12240</v>
      </c>
      <c r="J54" s="29">
        <f t="shared" si="4"/>
        <v>11456.640000000001</v>
      </c>
      <c r="K54" s="29">
        <f t="shared" si="5"/>
        <v>65.094545454545468</v>
      </c>
      <c r="L54" s="29">
        <v>32.049999999999997</v>
      </c>
      <c r="M54" s="29">
        <f t="shared" si="1"/>
        <v>97.144545454545465</v>
      </c>
      <c r="N54" s="38"/>
      <c r="O54" s="38">
        <f t="shared" si="2"/>
        <v>-97.144545454545465</v>
      </c>
      <c r="P54" s="11"/>
      <c r="Q54" s="11"/>
      <c r="R54" s="11"/>
      <c r="S54" s="39">
        <f t="shared" si="3"/>
        <v>32.547272727272734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2:84" ht="15.75" x14ac:dyDescent="0.25">
      <c r="B55" s="26" t="s">
        <v>133</v>
      </c>
      <c r="C55" s="25"/>
      <c r="D55" s="36" t="s">
        <v>151</v>
      </c>
      <c r="E55" s="37" t="s">
        <v>98</v>
      </c>
      <c r="F55" s="28">
        <v>0.998</v>
      </c>
      <c r="G55" s="28">
        <v>1</v>
      </c>
      <c r="H55" s="28">
        <f t="shared" si="0"/>
        <v>0.998</v>
      </c>
      <c r="I55" s="29">
        <v>14840</v>
      </c>
      <c r="J55" s="29">
        <f t="shared" si="4"/>
        <v>14810.32</v>
      </c>
      <c r="K55" s="29">
        <f t="shared" si="5"/>
        <v>84.149545454545446</v>
      </c>
      <c r="L55" s="29">
        <v>71.349999999999994</v>
      </c>
      <c r="M55" s="29">
        <f t="shared" si="1"/>
        <v>155.49954545454545</v>
      </c>
      <c r="N55" s="38"/>
      <c r="O55" s="38">
        <f t="shared" si="2"/>
        <v>-155.49954545454545</v>
      </c>
      <c r="P55" s="11"/>
      <c r="Q55" s="11"/>
      <c r="R55" s="11"/>
      <c r="S55" s="39">
        <f t="shared" si="3"/>
        <v>42.074772727272723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2:84" ht="15.75" x14ac:dyDescent="0.25">
      <c r="B56" s="26" t="s">
        <v>118</v>
      </c>
      <c r="C56" s="25"/>
      <c r="D56" s="36" t="s">
        <v>152</v>
      </c>
      <c r="E56" s="37" t="s">
        <v>117</v>
      </c>
      <c r="F56" s="28">
        <v>0.998</v>
      </c>
      <c r="G56" s="28">
        <v>0.95199999999999996</v>
      </c>
      <c r="H56" s="28">
        <f t="shared" si="0"/>
        <v>0.95009599999999994</v>
      </c>
      <c r="I56" s="29">
        <v>15800</v>
      </c>
      <c r="J56" s="29">
        <f t="shared" si="4"/>
        <v>15011.516799999999</v>
      </c>
      <c r="K56" s="29">
        <f t="shared" si="5"/>
        <v>85.292709090909085</v>
      </c>
      <c r="L56" s="29">
        <v>92.25</v>
      </c>
      <c r="M56" s="29">
        <f t="shared" si="1"/>
        <v>177.54270909090909</v>
      </c>
      <c r="N56" s="38"/>
      <c r="O56" s="38">
        <f t="shared" si="2"/>
        <v>-177.54270909090909</v>
      </c>
      <c r="P56" s="11"/>
      <c r="Q56" s="11"/>
      <c r="R56" s="11"/>
      <c r="S56" s="39">
        <f t="shared" si="3"/>
        <v>42.646354545454543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2:84" ht="15.75" x14ac:dyDescent="0.25">
      <c r="B57" s="26" t="s">
        <v>121</v>
      </c>
      <c r="C57" s="25"/>
      <c r="D57" s="36" t="s">
        <v>153</v>
      </c>
      <c r="E57" s="37" t="s">
        <v>154</v>
      </c>
      <c r="F57" s="28">
        <v>0.998</v>
      </c>
      <c r="G57" s="28">
        <v>1</v>
      </c>
      <c r="H57" s="28">
        <f t="shared" si="0"/>
        <v>0.998</v>
      </c>
      <c r="I57" s="29">
        <v>15895</v>
      </c>
      <c r="J57" s="29">
        <f t="shared" si="4"/>
        <v>15863.21</v>
      </c>
      <c r="K57" s="29">
        <f t="shared" si="5"/>
        <v>90.131874999999994</v>
      </c>
      <c r="L57" s="29">
        <v>73.25</v>
      </c>
      <c r="M57" s="29">
        <f t="shared" si="1"/>
        <v>163.38187499999998</v>
      </c>
      <c r="N57" s="38"/>
      <c r="O57" s="38">
        <f t="shared" si="2"/>
        <v>-163.38187499999998</v>
      </c>
      <c r="P57" s="11"/>
      <c r="Q57" s="11"/>
      <c r="R57" s="11"/>
      <c r="S57" s="39">
        <f t="shared" si="3"/>
        <v>45.065937499999997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2:84" ht="15.75" x14ac:dyDescent="0.25">
      <c r="B58" s="26" t="s">
        <v>133</v>
      </c>
      <c r="C58" s="25"/>
      <c r="D58" s="36" t="s">
        <v>155</v>
      </c>
      <c r="E58" s="37" t="s">
        <v>156</v>
      </c>
      <c r="F58" s="28">
        <v>0.998</v>
      </c>
      <c r="G58" s="28">
        <v>1</v>
      </c>
      <c r="H58" s="28">
        <f t="shared" si="0"/>
        <v>0.998</v>
      </c>
      <c r="I58" s="29">
        <v>16310</v>
      </c>
      <c r="J58" s="29">
        <f t="shared" si="4"/>
        <v>16277.38</v>
      </c>
      <c r="K58" s="29">
        <f t="shared" si="5"/>
        <v>92.485113636363636</v>
      </c>
      <c r="L58" s="29">
        <v>114.9</v>
      </c>
      <c r="M58" s="29">
        <f t="shared" si="1"/>
        <v>207.38511363636366</v>
      </c>
      <c r="N58" s="38"/>
      <c r="O58" s="38">
        <f t="shared" si="2"/>
        <v>-207.38511363636366</v>
      </c>
      <c r="P58" s="11"/>
      <c r="Q58" s="11"/>
      <c r="R58" s="11"/>
      <c r="S58" s="39">
        <f t="shared" si="3"/>
        <v>46.242556818181818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2:84" ht="15.75" x14ac:dyDescent="0.25">
      <c r="B59" s="34" t="s">
        <v>157</v>
      </c>
      <c r="C59" s="43"/>
      <c r="D59" s="36"/>
      <c r="E59" s="37"/>
      <c r="F59" s="28"/>
      <c r="G59" s="28"/>
      <c r="H59" s="28"/>
      <c r="I59" s="29"/>
      <c r="J59" s="29"/>
      <c r="K59" s="29"/>
      <c r="L59" s="29"/>
      <c r="M59" s="29"/>
      <c r="N59" s="38"/>
      <c r="O59" s="38"/>
      <c r="P59" s="11"/>
      <c r="Q59" s="11"/>
      <c r="R59" s="11"/>
      <c r="S59" s="39">
        <f t="shared" si="3"/>
        <v>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2:84" ht="15.75" x14ac:dyDescent="0.25">
      <c r="B60" s="26" t="s">
        <v>158</v>
      </c>
      <c r="C60" s="25"/>
      <c r="D60" s="36" t="s">
        <v>159</v>
      </c>
      <c r="E60" s="37" t="s">
        <v>120</v>
      </c>
      <c r="F60" s="28">
        <v>0.996</v>
      </c>
      <c r="G60" s="28">
        <v>1</v>
      </c>
      <c r="H60" s="28">
        <f t="shared" si="0"/>
        <v>0.996</v>
      </c>
      <c r="I60" s="29">
        <v>3850</v>
      </c>
      <c r="J60" s="29">
        <f t="shared" ref="J60:J65" si="6">I60*H60</f>
        <v>3834.6</v>
      </c>
      <c r="K60" s="29">
        <f t="shared" ref="K60:K65" si="7">J60/176</f>
        <v>21.787499999999998</v>
      </c>
      <c r="L60" s="29">
        <v>28.75</v>
      </c>
      <c r="M60" s="29">
        <f t="shared" ref="M60:M65" si="8">L60+K60</f>
        <v>50.537499999999994</v>
      </c>
      <c r="N60" s="38"/>
      <c r="O60" s="38">
        <f t="shared" ref="O60:O65" si="9">N60-M60</f>
        <v>-50.537499999999994</v>
      </c>
      <c r="P60" s="11"/>
      <c r="Q60" s="11"/>
      <c r="R60" s="11"/>
      <c r="S60" s="39">
        <f t="shared" si="3"/>
        <v>10.893749999999999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2:84" ht="15.75" x14ac:dyDescent="0.25">
      <c r="B61" s="26" t="s">
        <v>160</v>
      </c>
      <c r="C61" s="25"/>
      <c r="D61" s="36" t="s">
        <v>161</v>
      </c>
      <c r="E61" s="37" t="s">
        <v>127</v>
      </c>
      <c r="F61" s="28">
        <v>0.996</v>
      </c>
      <c r="G61" s="28">
        <v>0.88800000000000001</v>
      </c>
      <c r="H61" s="28">
        <f t="shared" si="0"/>
        <v>0.88444800000000001</v>
      </c>
      <c r="I61" s="29">
        <v>3890</v>
      </c>
      <c r="J61" s="29">
        <f t="shared" si="6"/>
        <v>3440.50272</v>
      </c>
      <c r="K61" s="29">
        <f t="shared" si="7"/>
        <v>19.548310909090908</v>
      </c>
      <c r="L61" s="29">
        <v>32.549999999999997</v>
      </c>
      <c r="M61" s="29">
        <f t="shared" si="8"/>
        <v>52.098310909090905</v>
      </c>
      <c r="N61" s="38"/>
      <c r="O61" s="38">
        <f t="shared" si="9"/>
        <v>-52.098310909090905</v>
      </c>
      <c r="P61" s="11"/>
      <c r="Q61" s="11"/>
      <c r="R61" s="11"/>
      <c r="S61" s="39">
        <f t="shared" si="3"/>
        <v>9.7741554545454541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2:84" ht="15.75" x14ac:dyDescent="0.25">
      <c r="B62" s="26" t="s">
        <v>158</v>
      </c>
      <c r="C62" s="25"/>
      <c r="D62" s="36" t="s">
        <v>162</v>
      </c>
      <c r="E62" s="37" t="s">
        <v>120</v>
      </c>
      <c r="F62" s="28">
        <v>0.996</v>
      </c>
      <c r="G62" s="28">
        <v>1</v>
      </c>
      <c r="H62" s="28">
        <f t="shared" si="0"/>
        <v>0.996</v>
      </c>
      <c r="I62" s="29">
        <v>4335</v>
      </c>
      <c r="J62" s="29">
        <f t="shared" si="6"/>
        <v>4317.66</v>
      </c>
      <c r="K62" s="29">
        <f t="shared" si="7"/>
        <v>24.53215909090909</v>
      </c>
      <c r="L62" s="29">
        <v>24</v>
      </c>
      <c r="M62" s="29">
        <f t="shared" si="8"/>
        <v>48.53215909090909</v>
      </c>
      <c r="N62" s="38"/>
      <c r="O62" s="38">
        <f t="shared" si="9"/>
        <v>-48.53215909090909</v>
      </c>
      <c r="P62" s="11"/>
      <c r="Q62" s="11"/>
      <c r="R62" s="11"/>
      <c r="S62" s="39">
        <f t="shared" si="3"/>
        <v>12.266079545454545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2:84" ht="15.75" x14ac:dyDescent="0.25">
      <c r="B63" s="26" t="s">
        <v>158</v>
      </c>
      <c r="C63" s="25"/>
      <c r="D63" s="36" t="s">
        <v>163</v>
      </c>
      <c r="E63" s="37" t="s">
        <v>120</v>
      </c>
      <c r="F63" s="28">
        <v>0.996</v>
      </c>
      <c r="G63" s="28">
        <v>1</v>
      </c>
      <c r="H63" s="28">
        <f t="shared" si="0"/>
        <v>0.996</v>
      </c>
      <c r="I63" s="29">
        <v>5185</v>
      </c>
      <c r="J63" s="29">
        <f t="shared" si="6"/>
        <v>5164.26</v>
      </c>
      <c r="K63" s="29">
        <f t="shared" si="7"/>
        <v>29.342386363636365</v>
      </c>
      <c r="L63" s="29">
        <v>27.45</v>
      </c>
      <c r="M63" s="29">
        <f t="shared" si="8"/>
        <v>56.792386363636368</v>
      </c>
      <c r="N63" s="38"/>
      <c r="O63" s="38">
        <f t="shared" si="9"/>
        <v>-56.792386363636368</v>
      </c>
      <c r="P63" s="11"/>
      <c r="Q63" s="11"/>
      <c r="R63" s="11"/>
      <c r="S63" s="39">
        <f t="shared" si="3"/>
        <v>14.671193181818182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2:84" ht="15.75" x14ac:dyDescent="0.25">
      <c r="B64" s="26" t="s">
        <v>158</v>
      </c>
      <c r="C64" s="25"/>
      <c r="D64" s="36" t="s">
        <v>164</v>
      </c>
      <c r="E64" s="37" t="s">
        <v>79</v>
      </c>
      <c r="F64" s="28">
        <v>0.996</v>
      </c>
      <c r="G64" s="28">
        <v>0.95699999999999996</v>
      </c>
      <c r="H64" s="28">
        <f t="shared" si="0"/>
        <v>0.95317199999999991</v>
      </c>
      <c r="I64" s="29">
        <v>5735</v>
      </c>
      <c r="J64" s="29">
        <f t="shared" si="6"/>
        <v>5466.4414199999992</v>
      </c>
      <c r="K64" s="29">
        <f t="shared" si="7"/>
        <v>31.059326249999994</v>
      </c>
      <c r="L64" s="29">
        <v>34.799999999999997</v>
      </c>
      <c r="M64" s="29">
        <f t="shared" si="8"/>
        <v>65.859326249999995</v>
      </c>
      <c r="N64" s="38"/>
      <c r="O64" s="38">
        <f t="shared" si="9"/>
        <v>-65.859326249999995</v>
      </c>
      <c r="P64" s="11"/>
      <c r="Q64" s="11"/>
      <c r="R64" s="11"/>
      <c r="S64" s="39">
        <f t="shared" si="3"/>
        <v>15.529663124999997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2:84" ht="15.75" x14ac:dyDescent="0.25">
      <c r="B65" s="26" t="s">
        <v>165</v>
      </c>
      <c r="C65" s="25"/>
      <c r="D65" s="36">
        <v>963</v>
      </c>
      <c r="E65" s="37" t="s">
        <v>130</v>
      </c>
      <c r="F65" s="28">
        <v>0.996</v>
      </c>
      <c r="G65" s="28">
        <v>0.97099999999999997</v>
      </c>
      <c r="H65" s="28">
        <f t="shared" si="0"/>
        <v>0.96711599999999998</v>
      </c>
      <c r="I65" s="29">
        <v>8155</v>
      </c>
      <c r="J65" s="29">
        <f t="shared" si="6"/>
        <v>7886.8309799999997</v>
      </c>
      <c r="K65" s="29">
        <f t="shared" si="7"/>
        <v>44.811539659090904</v>
      </c>
      <c r="L65" s="29">
        <v>50.35</v>
      </c>
      <c r="M65" s="29">
        <f t="shared" si="8"/>
        <v>95.161539659090906</v>
      </c>
      <c r="N65" s="38"/>
      <c r="O65" s="38">
        <f t="shared" si="9"/>
        <v>-95.161539659090906</v>
      </c>
      <c r="P65" s="11"/>
      <c r="Q65" s="11"/>
      <c r="R65" s="11"/>
      <c r="S65" s="39">
        <f t="shared" si="3"/>
        <v>22.405769829545452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2:84" ht="15.75" x14ac:dyDescent="0.25">
      <c r="B66" s="34" t="s">
        <v>166</v>
      </c>
      <c r="C66" s="35"/>
      <c r="D66" s="36"/>
      <c r="E66" s="37"/>
      <c r="F66" s="28"/>
      <c r="G66" s="28"/>
      <c r="H66" s="28"/>
      <c r="I66" s="29"/>
      <c r="J66" s="29"/>
      <c r="K66" s="29"/>
      <c r="L66" s="29"/>
      <c r="M66" s="29"/>
      <c r="N66" s="38"/>
      <c r="O66" s="38"/>
      <c r="P66" s="11"/>
      <c r="Q66" s="11"/>
      <c r="R66" s="11"/>
      <c r="S66" s="39">
        <f t="shared" si="3"/>
        <v>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</row>
    <row r="67" spans="2:84" ht="15.75" x14ac:dyDescent="0.25">
      <c r="B67" s="26" t="s">
        <v>167</v>
      </c>
      <c r="C67" s="25"/>
      <c r="D67" s="36" t="s">
        <v>168</v>
      </c>
      <c r="E67" s="37" t="s">
        <v>107</v>
      </c>
      <c r="F67" s="28">
        <v>0.997</v>
      </c>
      <c r="G67" s="28">
        <v>0.89900000000000002</v>
      </c>
      <c r="H67" s="28">
        <f t="shared" si="0"/>
        <v>0.89630300000000007</v>
      </c>
      <c r="I67" s="29">
        <v>150</v>
      </c>
      <c r="J67" s="29">
        <f>I67*H67</f>
        <v>134.44545000000002</v>
      </c>
      <c r="K67" s="29">
        <f>J67/176</f>
        <v>0.76389460227272743</v>
      </c>
      <c r="L67" s="29">
        <v>1.65</v>
      </c>
      <c r="M67" s="29">
        <f>L67+K67</f>
        <v>2.4138946022727272</v>
      </c>
      <c r="N67" s="38"/>
      <c r="O67" s="38">
        <f t="shared" ref="O67:O94" si="10">N67-M67</f>
        <v>-2.4138946022727272</v>
      </c>
      <c r="P67" s="11"/>
      <c r="Q67" s="11"/>
      <c r="R67" s="11"/>
      <c r="S67" s="39">
        <f t="shared" si="3"/>
        <v>0.38194730113636371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</row>
    <row r="68" spans="2:84" ht="15.75" x14ac:dyDescent="0.25">
      <c r="B68" s="26" t="s">
        <v>169</v>
      </c>
      <c r="C68" s="25"/>
      <c r="D68" s="36" t="s">
        <v>170</v>
      </c>
      <c r="E68" s="37" t="s">
        <v>132</v>
      </c>
      <c r="F68" s="28">
        <v>1</v>
      </c>
      <c r="G68" s="28">
        <v>0.995</v>
      </c>
      <c r="H68" s="28">
        <f t="shared" si="0"/>
        <v>0.995</v>
      </c>
      <c r="I68" s="29"/>
      <c r="J68" s="29"/>
      <c r="K68" s="29"/>
      <c r="L68" s="29">
        <v>33.229999999999997</v>
      </c>
      <c r="M68" s="29">
        <f>L68+K68</f>
        <v>33.229999999999997</v>
      </c>
      <c r="N68" s="38"/>
      <c r="O68" s="38">
        <f>N68-M68</f>
        <v>-33.229999999999997</v>
      </c>
      <c r="P68" s="11"/>
      <c r="Q68" s="11"/>
      <c r="R68" s="11"/>
      <c r="S68" s="39">
        <f t="shared" si="3"/>
        <v>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</row>
    <row r="69" spans="2:84" ht="15.75" x14ac:dyDescent="0.25">
      <c r="B69" s="34" t="s">
        <v>171</v>
      </c>
      <c r="C69" s="35"/>
      <c r="D69" s="36"/>
      <c r="E69" s="37"/>
      <c r="F69" s="28"/>
      <c r="G69" s="28"/>
      <c r="H69" s="28"/>
      <c r="I69" s="29"/>
      <c r="J69" s="29"/>
      <c r="K69" s="29"/>
      <c r="L69" s="29"/>
      <c r="M69" s="29"/>
      <c r="N69" s="38"/>
      <c r="O69" s="38"/>
      <c r="P69" s="11"/>
      <c r="Q69" s="11"/>
      <c r="R69" s="11"/>
      <c r="S69" s="39">
        <f t="shared" si="3"/>
        <v>0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</row>
    <row r="70" spans="2:84" ht="15.75" x14ac:dyDescent="0.25">
      <c r="B70" s="26" t="s">
        <v>172</v>
      </c>
      <c r="C70" s="25"/>
      <c r="D70" s="36" t="s">
        <v>173</v>
      </c>
      <c r="E70" s="37" t="s">
        <v>107</v>
      </c>
      <c r="F70" s="28">
        <v>1.0009999999999999</v>
      </c>
      <c r="G70" s="28">
        <v>0.89</v>
      </c>
      <c r="H70" s="28">
        <f t="shared" si="0"/>
        <v>0.89088999999999996</v>
      </c>
      <c r="I70" s="29">
        <v>215</v>
      </c>
      <c r="J70" s="29">
        <f>I70*H70</f>
        <v>191.54134999999999</v>
      </c>
      <c r="K70" s="29">
        <f>J70/176</f>
        <v>1.0883031249999999</v>
      </c>
      <c r="L70" s="29">
        <v>3</v>
      </c>
      <c r="M70" s="29">
        <f>L70+K70</f>
        <v>4.0883031249999995</v>
      </c>
      <c r="N70" s="38"/>
      <c r="O70" s="38">
        <f t="shared" si="10"/>
        <v>-4.0883031249999995</v>
      </c>
      <c r="P70" s="11"/>
      <c r="Q70" s="11"/>
      <c r="R70" s="11"/>
      <c r="S70" s="39">
        <f t="shared" si="3"/>
        <v>0.54415156249999996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</row>
    <row r="71" spans="2:84" ht="15.75" x14ac:dyDescent="0.25">
      <c r="B71" s="34" t="s">
        <v>174</v>
      </c>
      <c r="C71" s="35"/>
      <c r="D71" s="36"/>
      <c r="E71" s="37"/>
      <c r="F71" s="28"/>
      <c r="G71" s="28"/>
      <c r="H71" s="28"/>
      <c r="I71" s="29"/>
      <c r="J71" s="29"/>
      <c r="K71" s="29"/>
      <c r="L71" s="29"/>
      <c r="M71" s="29"/>
      <c r="N71" s="38"/>
      <c r="O71" s="38"/>
      <c r="P71" s="11"/>
      <c r="Q71" s="11"/>
      <c r="R71" s="11"/>
      <c r="S71" s="39">
        <f t="shared" si="3"/>
        <v>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</row>
    <row r="72" spans="2:84" ht="15.75" x14ac:dyDescent="0.25">
      <c r="B72" s="26" t="s">
        <v>175</v>
      </c>
      <c r="C72" s="25"/>
      <c r="D72" s="36" t="s">
        <v>176</v>
      </c>
      <c r="E72" s="37"/>
      <c r="F72" s="28">
        <v>1</v>
      </c>
      <c r="G72" s="28">
        <v>0.93400000000000005</v>
      </c>
      <c r="H72" s="28">
        <f t="shared" si="0"/>
        <v>0.93400000000000005</v>
      </c>
      <c r="I72" s="29">
        <v>740</v>
      </c>
      <c r="J72" s="29">
        <f>I72*H72</f>
        <v>691.16000000000008</v>
      </c>
      <c r="K72" s="29">
        <f>J72/176</f>
        <v>3.9270454545454552</v>
      </c>
      <c r="L72" s="29">
        <v>12.4</v>
      </c>
      <c r="M72" s="29">
        <f>L72+K72</f>
        <v>16.327045454545456</v>
      </c>
      <c r="N72" s="38"/>
      <c r="O72" s="38">
        <f>N72-M72</f>
        <v>-16.327045454545456</v>
      </c>
      <c r="P72" s="11"/>
      <c r="Q72" s="11"/>
      <c r="R72" s="11"/>
      <c r="S72" s="39">
        <f t="shared" si="3"/>
        <v>1.9635227272727276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</row>
    <row r="73" spans="2:84" ht="15.75" x14ac:dyDescent="0.25">
      <c r="B73" s="34" t="s">
        <v>177</v>
      </c>
      <c r="C73" s="35"/>
      <c r="D73" s="36"/>
      <c r="E73" s="37"/>
      <c r="F73" s="28"/>
      <c r="G73" s="28"/>
      <c r="H73" s="28"/>
      <c r="I73" s="29"/>
      <c r="J73" s="29"/>
      <c r="K73" s="29"/>
      <c r="L73" s="29"/>
      <c r="M73" s="29"/>
      <c r="N73" s="38"/>
      <c r="O73" s="38"/>
      <c r="P73" s="11"/>
      <c r="Q73" s="11"/>
      <c r="R73" s="11"/>
      <c r="S73" s="39">
        <f t="shared" si="3"/>
        <v>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</row>
    <row r="74" spans="2:84" ht="15.75" x14ac:dyDescent="0.25">
      <c r="B74" s="36" t="s">
        <v>178</v>
      </c>
      <c r="C74" s="42"/>
      <c r="D74" s="26"/>
      <c r="E74" s="37"/>
      <c r="F74" s="28">
        <v>0.998</v>
      </c>
      <c r="G74" s="28">
        <v>1</v>
      </c>
      <c r="H74" s="28">
        <f>F74*G74</f>
        <v>0.998</v>
      </c>
      <c r="I74" s="29">
        <v>2745</v>
      </c>
      <c r="J74" s="29">
        <f>I74*H74</f>
        <v>2739.51</v>
      </c>
      <c r="K74" s="29">
        <f>J74/176</f>
        <v>15.565397727272728</v>
      </c>
      <c r="L74" s="29">
        <v>10.25</v>
      </c>
      <c r="M74" s="29">
        <f>L74+K74</f>
        <v>25.815397727272728</v>
      </c>
      <c r="N74" s="38"/>
      <c r="O74" s="38">
        <f>N74-M74</f>
        <v>-25.815397727272728</v>
      </c>
      <c r="P74" s="11"/>
      <c r="Q74" s="11"/>
      <c r="R74" s="11"/>
      <c r="S74" s="39">
        <f t="shared" si="3"/>
        <v>7.7826988636363641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</row>
    <row r="75" spans="2:84" ht="30" customHeight="1" x14ac:dyDescent="0.25">
      <c r="B75" s="70" t="s">
        <v>179</v>
      </c>
      <c r="C75" s="71"/>
      <c r="D75" s="36" t="s">
        <v>180</v>
      </c>
      <c r="E75" s="37" t="s">
        <v>181</v>
      </c>
      <c r="F75" s="28">
        <v>0.998</v>
      </c>
      <c r="G75" s="28">
        <v>0.96699999999999997</v>
      </c>
      <c r="H75" s="28">
        <f>F75*G75</f>
        <v>0.96506599999999998</v>
      </c>
      <c r="I75" s="29">
        <v>3515</v>
      </c>
      <c r="J75" s="29">
        <f>I75*H75</f>
        <v>3392.2069900000001</v>
      </c>
      <c r="K75" s="29">
        <f>J75/176</f>
        <v>19.273903352272729</v>
      </c>
      <c r="L75" s="29">
        <v>28.85</v>
      </c>
      <c r="M75" s="29">
        <f>L75+K75</f>
        <v>48.123903352272734</v>
      </c>
      <c r="N75" s="38"/>
      <c r="O75" s="38">
        <f>N75-M75</f>
        <v>-48.123903352272734</v>
      </c>
      <c r="P75" s="11"/>
      <c r="Q75" s="11"/>
      <c r="R75" s="11"/>
      <c r="S75" s="39">
        <f t="shared" si="3"/>
        <v>9.6369516761363645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</row>
    <row r="76" spans="2:84" ht="30" customHeight="1" x14ac:dyDescent="0.25">
      <c r="B76" s="70" t="s">
        <v>179</v>
      </c>
      <c r="C76" s="71"/>
      <c r="D76" s="36" t="s">
        <v>182</v>
      </c>
      <c r="E76" s="37" t="s">
        <v>117</v>
      </c>
      <c r="F76" s="28">
        <v>0.998</v>
      </c>
      <c r="G76" s="28">
        <v>0.96599999999999997</v>
      </c>
      <c r="H76" s="28">
        <f t="shared" si="0"/>
        <v>0.96406799999999993</v>
      </c>
      <c r="I76" s="29">
        <v>4220</v>
      </c>
      <c r="J76" s="29">
        <f>I76*H76</f>
        <v>4068.3669599999998</v>
      </c>
      <c r="K76" s="29">
        <f>J76/176</f>
        <v>23.115721363636364</v>
      </c>
      <c r="L76" s="29">
        <v>28.15</v>
      </c>
      <c r="M76" s="29">
        <f>L76+K76</f>
        <v>51.265721363636359</v>
      </c>
      <c r="N76" s="38"/>
      <c r="O76" s="38">
        <f>N76-M76</f>
        <v>-51.265721363636359</v>
      </c>
      <c r="P76" s="11"/>
      <c r="Q76" s="11"/>
      <c r="R76" s="11"/>
      <c r="S76" s="39">
        <f t="shared" si="3"/>
        <v>11.557860681818182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</row>
    <row r="77" spans="2:84" ht="30" customHeight="1" x14ac:dyDescent="0.25">
      <c r="B77" s="70" t="s">
        <v>183</v>
      </c>
      <c r="C77" s="71"/>
      <c r="D77" s="26" t="s">
        <v>184</v>
      </c>
      <c r="E77" s="37" t="s">
        <v>122</v>
      </c>
      <c r="F77" s="28">
        <v>0.998</v>
      </c>
      <c r="G77" s="28">
        <v>0.98399999999999999</v>
      </c>
      <c r="H77" s="28">
        <f t="shared" si="0"/>
        <v>0.98203200000000002</v>
      </c>
      <c r="I77" s="29">
        <v>4355</v>
      </c>
      <c r="J77" s="29">
        <f>I77*H77</f>
        <v>4276.7493599999998</v>
      </c>
      <c r="K77" s="29">
        <f>J77/176</f>
        <v>24.299712272727273</v>
      </c>
      <c r="L77" s="29">
        <v>38.1</v>
      </c>
      <c r="M77" s="29">
        <f>L77+K77</f>
        <v>62.399712272727271</v>
      </c>
      <c r="N77" s="38"/>
      <c r="O77" s="38">
        <f t="shared" si="10"/>
        <v>-62.399712272727271</v>
      </c>
      <c r="P77" s="11"/>
      <c r="Q77" s="11"/>
      <c r="R77" s="11"/>
      <c r="S77" s="39">
        <f t="shared" si="3"/>
        <v>12.149856136363637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</row>
    <row r="78" spans="2:84" ht="15.75" x14ac:dyDescent="0.25">
      <c r="B78" s="34" t="s">
        <v>185</v>
      </c>
      <c r="C78" s="35"/>
      <c r="D78" s="26"/>
      <c r="E78" s="37"/>
      <c r="F78" s="28"/>
      <c r="G78" s="28"/>
      <c r="H78" s="28"/>
      <c r="I78" s="29"/>
      <c r="J78" s="29"/>
      <c r="K78" s="29"/>
      <c r="L78" s="29"/>
      <c r="M78" s="29"/>
      <c r="N78" s="38"/>
      <c r="O78" s="38"/>
      <c r="P78" s="11"/>
      <c r="Q78" s="11"/>
      <c r="R78" s="11"/>
      <c r="S78" s="39">
        <f t="shared" si="3"/>
        <v>0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</row>
    <row r="79" spans="2:84" ht="15.75" x14ac:dyDescent="0.25">
      <c r="B79" s="26" t="s">
        <v>186</v>
      </c>
      <c r="C79" s="30"/>
      <c r="D79" s="26" t="s">
        <v>187</v>
      </c>
      <c r="E79" s="37" t="s">
        <v>98</v>
      </c>
      <c r="F79" s="28">
        <v>0.996</v>
      </c>
      <c r="G79" s="28">
        <v>0.98799999999999999</v>
      </c>
      <c r="H79" s="28">
        <f t="shared" ref="H79:H105" si="11">F79*G79</f>
        <v>0.98404800000000003</v>
      </c>
      <c r="I79" s="29">
        <v>3340</v>
      </c>
      <c r="J79" s="29">
        <f>I79*H79</f>
        <v>3286.7203199999999</v>
      </c>
      <c r="K79" s="29">
        <f>J79/176</f>
        <v>18.674547272727271</v>
      </c>
      <c r="L79" s="29">
        <v>18.899999999999999</v>
      </c>
      <c r="M79" s="29">
        <f>L79+K79</f>
        <v>37.574547272727273</v>
      </c>
      <c r="N79" s="38"/>
      <c r="O79" s="38">
        <f t="shared" si="10"/>
        <v>-37.574547272727273</v>
      </c>
      <c r="P79" s="11"/>
      <c r="Q79" s="11"/>
      <c r="R79" s="11"/>
      <c r="S79" s="39">
        <f t="shared" si="3"/>
        <v>9.3372736363636353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</row>
    <row r="80" spans="2:84" ht="15.75" x14ac:dyDescent="0.25">
      <c r="B80" s="26" t="s">
        <v>188</v>
      </c>
      <c r="C80" s="30"/>
      <c r="D80" s="26" t="s">
        <v>189</v>
      </c>
      <c r="E80" s="37"/>
      <c r="F80" s="28">
        <v>0.996</v>
      </c>
      <c r="G80" s="28">
        <v>0.98299999999999998</v>
      </c>
      <c r="H80" s="28">
        <f t="shared" si="11"/>
        <v>0.97906799999999994</v>
      </c>
      <c r="I80" s="29">
        <v>2980</v>
      </c>
      <c r="J80" s="29">
        <f>I80*H80</f>
        <v>2917.6226399999996</v>
      </c>
      <c r="K80" s="29">
        <f>J80/176</f>
        <v>16.577401363636362</v>
      </c>
      <c r="L80" s="29">
        <v>24.7</v>
      </c>
      <c r="M80" s="29">
        <f>L80+K80</f>
        <v>41.277401363636358</v>
      </c>
      <c r="N80" s="38"/>
      <c r="O80" s="38">
        <f t="shared" si="10"/>
        <v>-41.277401363636358</v>
      </c>
      <c r="P80" s="11"/>
      <c r="Q80" s="11"/>
      <c r="R80" s="11"/>
      <c r="S80" s="39">
        <f t="shared" si="3"/>
        <v>8.288700681818181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</row>
    <row r="81" spans="2:84" ht="15.75" x14ac:dyDescent="0.25">
      <c r="B81" s="34" t="s">
        <v>190</v>
      </c>
      <c r="C81" s="35"/>
      <c r="D81" s="26"/>
      <c r="E81" s="37"/>
      <c r="F81" s="28"/>
      <c r="G81" s="28"/>
      <c r="H81" s="28"/>
      <c r="I81" s="29"/>
      <c r="J81" s="29"/>
      <c r="K81" s="29"/>
      <c r="L81" s="29"/>
      <c r="M81" s="29"/>
      <c r="N81" s="38"/>
      <c r="O81" s="38"/>
      <c r="P81" s="11"/>
      <c r="Q81" s="11"/>
      <c r="R81" s="11"/>
      <c r="S81" s="39">
        <f t="shared" si="3"/>
        <v>0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</row>
    <row r="82" spans="2:84" ht="15.75" x14ac:dyDescent="0.25">
      <c r="B82" s="26" t="s">
        <v>191</v>
      </c>
      <c r="C82" s="35"/>
      <c r="D82" s="26" t="s">
        <v>192</v>
      </c>
      <c r="E82" s="37"/>
      <c r="F82" s="28">
        <v>0.996</v>
      </c>
      <c r="G82" s="28">
        <v>0.99</v>
      </c>
      <c r="H82" s="28">
        <f t="shared" si="11"/>
        <v>0.98604000000000003</v>
      </c>
      <c r="I82" s="29">
        <v>2070</v>
      </c>
      <c r="J82" s="29">
        <f>I82*H82</f>
        <v>2041.1028000000001</v>
      </c>
      <c r="K82" s="29">
        <f>J82/176</f>
        <v>11.597175</v>
      </c>
      <c r="L82" s="29">
        <v>19.649999999999999</v>
      </c>
      <c r="M82" s="29">
        <f>L82+K82</f>
        <v>31.247174999999999</v>
      </c>
      <c r="N82" s="38"/>
      <c r="O82" s="38">
        <f>N82-M82</f>
        <v>-31.247174999999999</v>
      </c>
      <c r="P82" s="11"/>
      <c r="Q82" s="11"/>
      <c r="R82" s="11"/>
      <c r="S82" s="39">
        <f t="shared" si="3"/>
        <v>5.7985875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</row>
    <row r="83" spans="2:84" ht="15.75" x14ac:dyDescent="0.25">
      <c r="B83" s="26" t="s">
        <v>193</v>
      </c>
      <c r="C83" s="25"/>
      <c r="D83" s="26">
        <v>2109</v>
      </c>
      <c r="E83" s="37"/>
      <c r="F83" s="28">
        <v>0.996</v>
      </c>
      <c r="G83" s="28">
        <v>1</v>
      </c>
      <c r="H83" s="28">
        <f t="shared" si="11"/>
        <v>0.996</v>
      </c>
      <c r="I83" s="29">
        <v>3660</v>
      </c>
      <c r="J83" s="29">
        <f>I83*H83</f>
        <v>3645.36</v>
      </c>
      <c r="K83" s="29">
        <f>J83/176</f>
        <v>20.71227272727273</v>
      </c>
      <c r="L83" s="29">
        <v>18.2</v>
      </c>
      <c r="M83" s="29">
        <f>L83+K83</f>
        <v>38.912272727272729</v>
      </c>
      <c r="N83" s="38"/>
      <c r="O83" s="38">
        <f t="shared" si="10"/>
        <v>-38.912272727272729</v>
      </c>
      <c r="P83" s="11"/>
      <c r="Q83" s="11"/>
      <c r="R83" s="11"/>
      <c r="S83" s="39">
        <f t="shared" si="3"/>
        <v>10.356136363636365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</row>
    <row r="84" spans="2:84" ht="15.75" x14ac:dyDescent="0.25">
      <c r="B84" s="34" t="s">
        <v>194</v>
      </c>
      <c r="C84" s="35"/>
      <c r="D84" s="26"/>
      <c r="E84" s="37"/>
      <c r="F84" s="28"/>
      <c r="G84" s="28"/>
      <c r="H84" s="28"/>
      <c r="I84" s="29"/>
      <c r="J84" s="29"/>
      <c r="K84" s="29"/>
      <c r="L84" s="29"/>
      <c r="M84" s="29"/>
      <c r="N84" s="38"/>
      <c r="O84" s="38"/>
      <c r="P84" s="11"/>
      <c r="Q84" s="11"/>
      <c r="R84" s="11"/>
      <c r="S84" s="39">
        <f t="shared" si="3"/>
        <v>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</row>
    <row r="85" spans="2:84" ht="15.75" x14ac:dyDescent="0.25">
      <c r="B85" s="26" t="s">
        <v>195</v>
      </c>
      <c r="C85" s="35"/>
      <c r="D85" s="26" t="s">
        <v>196</v>
      </c>
      <c r="E85" s="37" t="s">
        <v>77</v>
      </c>
      <c r="F85" s="28">
        <v>0.996</v>
      </c>
      <c r="G85" s="28">
        <v>0.996</v>
      </c>
      <c r="H85" s="28">
        <f t="shared" si="11"/>
        <v>0.99201600000000001</v>
      </c>
      <c r="I85" s="29">
        <v>3950</v>
      </c>
      <c r="J85" s="29">
        <f t="shared" ref="J85:J94" si="12">I85*H85</f>
        <v>3918.4632000000001</v>
      </c>
      <c r="K85" s="29">
        <f>J85/176</f>
        <v>22.263995454545455</v>
      </c>
      <c r="L85" s="29">
        <v>30.55</v>
      </c>
      <c r="M85" s="29">
        <f>L85+K85</f>
        <v>52.813995454545456</v>
      </c>
      <c r="N85" s="38"/>
      <c r="O85" s="38">
        <f>N85-M85</f>
        <v>-52.813995454545456</v>
      </c>
      <c r="P85" s="11"/>
      <c r="Q85" s="11"/>
      <c r="R85" s="11"/>
      <c r="S85" s="39">
        <f t="shared" si="3"/>
        <v>11.131997727272728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2:84" ht="15.75" x14ac:dyDescent="0.25">
      <c r="B86" s="26" t="s">
        <v>197</v>
      </c>
      <c r="C86" s="35"/>
      <c r="D86" s="26" t="s">
        <v>198</v>
      </c>
      <c r="E86" s="37" t="s">
        <v>122</v>
      </c>
      <c r="F86" s="28">
        <v>0.996</v>
      </c>
      <c r="G86" s="28">
        <v>0.99099999999999999</v>
      </c>
      <c r="H86" s="28">
        <f t="shared" si="11"/>
        <v>0.98703600000000002</v>
      </c>
      <c r="I86" s="29">
        <v>4255</v>
      </c>
      <c r="J86" s="29">
        <f t="shared" si="12"/>
        <v>4199.8381799999997</v>
      </c>
      <c r="K86" s="29">
        <f>J86/176</f>
        <v>23.862716931818181</v>
      </c>
      <c r="L86" s="29">
        <v>33.799999999999997</v>
      </c>
      <c r="M86" s="29">
        <f>L86+K86</f>
        <v>57.662716931818181</v>
      </c>
      <c r="N86" s="38"/>
      <c r="O86" s="38">
        <f>N86-M86</f>
        <v>-57.662716931818181</v>
      </c>
      <c r="P86" s="11"/>
      <c r="Q86" s="11"/>
      <c r="R86" s="11"/>
      <c r="S86" s="39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2:84" ht="15.75" x14ac:dyDescent="0.25">
      <c r="B87" s="26" t="s">
        <v>199</v>
      </c>
      <c r="C87" s="25"/>
      <c r="D87" s="26" t="s">
        <v>200</v>
      </c>
      <c r="E87" s="37" t="s">
        <v>98</v>
      </c>
      <c r="F87" s="28">
        <v>0.996</v>
      </c>
      <c r="G87" s="28">
        <v>0.98499999999999999</v>
      </c>
      <c r="H87" s="28">
        <f t="shared" si="11"/>
        <v>0.98105999999999993</v>
      </c>
      <c r="I87" s="29">
        <v>5620</v>
      </c>
      <c r="J87" s="29">
        <f t="shared" si="12"/>
        <v>5513.5571999999993</v>
      </c>
      <c r="K87" s="29">
        <f t="shared" ref="K87:K94" si="13">J87/176</f>
        <v>31.32702954545454</v>
      </c>
      <c r="L87" s="29">
        <v>30.5</v>
      </c>
      <c r="M87" s="29">
        <f t="shared" ref="M87:M94" si="14">L87+K87</f>
        <v>61.827029545454536</v>
      </c>
      <c r="N87" s="38"/>
      <c r="O87" s="38">
        <f t="shared" si="10"/>
        <v>-61.827029545454536</v>
      </c>
      <c r="P87" s="11"/>
      <c r="Q87" s="11"/>
      <c r="R87" s="11"/>
      <c r="S87" s="39">
        <f t="shared" si="3"/>
        <v>15.66351477272727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2:84" ht="15.75" x14ac:dyDescent="0.25">
      <c r="B88" s="26" t="s">
        <v>201</v>
      </c>
      <c r="C88" s="25"/>
      <c r="D88" s="26" t="s">
        <v>202</v>
      </c>
      <c r="E88" s="37" t="s">
        <v>77</v>
      </c>
      <c r="F88" s="28">
        <v>0.996</v>
      </c>
      <c r="G88" s="28">
        <v>0.995</v>
      </c>
      <c r="H88" s="28">
        <f t="shared" si="11"/>
        <v>0.99102000000000001</v>
      </c>
      <c r="I88" s="29">
        <v>6025</v>
      </c>
      <c r="J88" s="29">
        <f t="shared" si="12"/>
        <v>5970.8954999999996</v>
      </c>
      <c r="K88" s="29">
        <f t="shared" si="13"/>
        <v>33.92554261363636</v>
      </c>
      <c r="L88" s="29">
        <v>56.05</v>
      </c>
      <c r="M88" s="29">
        <f t="shared" si="14"/>
        <v>89.97554261363635</v>
      </c>
      <c r="N88" s="38"/>
      <c r="O88" s="38">
        <f t="shared" si="10"/>
        <v>-89.97554261363635</v>
      </c>
      <c r="P88" s="11"/>
      <c r="Q88" s="11"/>
      <c r="R88" s="11"/>
      <c r="S88" s="39">
        <f t="shared" si="3"/>
        <v>16.96277130681818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2:84" ht="15.75" x14ac:dyDescent="0.25">
      <c r="B89" s="26" t="s">
        <v>203</v>
      </c>
      <c r="C89" s="25"/>
      <c r="D89" s="26" t="s">
        <v>204</v>
      </c>
      <c r="E89" s="37"/>
      <c r="F89" s="28">
        <v>0.996</v>
      </c>
      <c r="G89" s="28">
        <v>0.96399999999999997</v>
      </c>
      <c r="H89" s="28">
        <f t="shared" si="11"/>
        <v>0.960144</v>
      </c>
      <c r="I89" s="29">
        <v>6735</v>
      </c>
      <c r="J89" s="29">
        <f t="shared" si="12"/>
        <v>6466.5698400000001</v>
      </c>
      <c r="K89" s="29">
        <f t="shared" si="13"/>
        <v>36.741874090909093</v>
      </c>
      <c r="L89" s="29">
        <v>30.2</v>
      </c>
      <c r="M89" s="29">
        <f t="shared" si="14"/>
        <v>66.941874090909096</v>
      </c>
      <c r="N89" s="38"/>
      <c r="O89" s="38">
        <f t="shared" si="10"/>
        <v>-66.941874090909096</v>
      </c>
      <c r="P89" s="11"/>
      <c r="Q89" s="11"/>
      <c r="R89" s="11"/>
      <c r="S89" s="39">
        <f t="shared" si="3"/>
        <v>18.370937045454546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2:84" ht="15.75" x14ac:dyDescent="0.25">
      <c r="B90" s="26" t="s">
        <v>197</v>
      </c>
      <c r="C90" s="25"/>
      <c r="D90" s="26" t="s">
        <v>205</v>
      </c>
      <c r="E90" s="37"/>
      <c r="F90" s="28">
        <v>0.996</v>
      </c>
      <c r="G90" s="28">
        <v>1</v>
      </c>
      <c r="H90" s="28">
        <f t="shared" si="11"/>
        <v>0.996</v>
      </c>
      <c r="I90" s="29">
        <v>15835</v>
      </c>
      <c r="J90" s="29">
        <f t="shared" si="12"/>
        <v>15771.66</v>
      </c>
      <c r="K90" s="29">
        <f t="shared" si="13"/>
        <v>89.611704545454543</v>
      </c>
      <c r="L90" s="29">
        <v>81.650000000000006</v>
      </c>
      <c r="M90" s="29">
        <f t="shared" si="14"/>
        <v>171.26170454545456</v>
      </c>
      <c r="N90" s="38"/>
      <c r="O90" s="38">
        <f t="shared" si="10"/>
        <v>-171.26170454545456</v>
      </c>
      <c r="P90" s="11"/>
      <c r="Q90" s="11"/>
      <c r="R90" s="11"/>
      <c r="S90" s="39">
        <f t="shared" si="3"/>
        <v>44.805852272727272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2:84" ht="15.75" x14ac:dyDescent="0.25">
      <c r="B91" s="26" t="s">
        <v>197</v>
      </c>
      <c r="C91" s="25"/>
      <c r="D91" s="26" t="s">
        <v>206</v>
      </c>
      <c r="E91" s="37" t="s">
        <v>90</v>
      </c>
      <c r="F91" s="28">
        <v>0.996</v>
      </c>
      <c r="G91" s="28">
        <v>0.97499999999999998</v>
      </c>
      <c r="H91" s="28">
        <f t="shared" si="11"/>
        <v>0.97109999999999996</v>
      </c>
      <c r="I91" s="29">
        <v>7170</v>
      </c>
      <c r="J91" s="29">
        <f t="shared" si="12"/>
        <v>6962.7869999999994</v>
      </c>
      <c r="K91" s="29">
        <f t="shared" si="13"/>
        <v>39.561289772727271</v>
      </c>
      <c r="L91" s="29">
        <v>47.15</v>
      </c>
      <c r="M91" s="29">
        <f t="shared" si="14"/>
        <v>86.71128977272727</v>
      </c>
      <c r="N91" s="38"/>
      <c r="O91" s="38">
        <f t="shared" si="10"/>
        <v>-86.71128977272727</v>
      </c>
      <c r="P91" s="11"/>
      <c r="Q91" s="11"/>
      <c r="R91" s="11"/>
      <c r="S91" s="39">
        <f t="shared" si="3"/>
        <v>19.780644886363635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2:84" ht="15.75" x14ac:dyDescent="0.25">
      <c r="B92" s="26" t="s">
        <v>207</v>
      </c>
      <c r="C92" s="25"/>
      <c r="D92" s="26" t="s">
        <v>208</v>
      </c>
      <c r="E92" s="37" t="s">
        <v>105</v>
      </c>
      <c r="F92" s="28">
        <v>0.996</v>
      </c>
      <c r="G92" s="28">
        <v>1</v>
      </c>
      <c r="H92" s="28">
        <f t="shared" si="11"/>
        <v>0.996</v>
      </c>
      <c r="I92" s="29">
        <v>8345</v>
      </c>
      <c r="J92" s="29">
        <f t="shared" si="12"/>
        <v>8311.6200000000008</v>
      </c>
      <c r="K92" s="29">
        <f t="shared" si="13"/>
        <v>47.225113636363638</v>
      </c>
      <c r="L92" s="29">
        <v>41.7</v>
      </c>
      <c r="M92" s="29">
        <f t="shared" si="14"/>
        <v>88.925113636363648</v>
      </c>
      <c r="N92" s="38"/>
      <c r="O92" s="38">
        <f t="shared" si="10"/>
        <v>-88.925113636363648</v>
      </c>
      <c r="P92" s="11"/>
      <c r="Q92" s="11"/>
      <c r="R92" s="11"/>
      <c r="S92" s="39">
        <f t="shared" si="3"/>
        <v>23.612556818181819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2:84" ht="15.75" x14ac:dyDescent="0.25">
      <c r="B93" s="26" t="s">
        <v>197</v>
      </c>
      <c r="C93" s="25"/>
      <c r="D93" s="26" t="s">
        <v>209</v>
      </c>
      <c r="E93" s="37" t="s">
        <v>210</v>
      </c>
      <c r="F93" s="28">
        <v>0.996</v>
      </c>
      <c r="G93" s="28">
        <v>0.98499999999999999</v>
      </c>
      <c r="H93" s="28">
        <f t="shared" si="11"/>
        <v>0.98105999999999993</v>
      </c>
      <c r="I93" s="29">
        <v>11425</v>
      </c>
      <c r="J93" s="29">
        <f t="shared" si="12"/>
        <v>11208.610499999999</v>
      </c>
      <c r="K93" s="29">
        <f t="shared" si="13"/>
        <v>63.685286931818176</v>
      </c>
      <c r="L93" s="29">
        <v>87.45</v>
      </c>
      <c r="M93" s="29">
        <f t="shared" si="14"/>
        <v>151.13528693181817</v>
      </c>
      <c r="N93" s="38"/>
      <c r="O93" s="38">
        <f t="shared" si="10"/>
        <v>-151.13528693181817</v>
      </c>
      <c r="P93" s="11"/>
      <c r="Q93" s="11"/>
      <c r="R93" s="11"/>
      <c r="S93" s="39">
        <f t="shared" si="3"/>
        <v>31.842643465909088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2:84" ht="15.75" x14ac:dyDescent="0.25">
      <c r="B94" s="26" t="s">
        <v>211</v>
      </c>
      <c r="C94" s="25"/>
      <c r="D94" s="26"/>
      <c r="E94" s="37"/>
      <c r="F94" s="28">
        <v>0.996</v>
      </c>
      <c r="G94" s="28">
        <v>0.85799999999999998</v>
      </c>
      <c r="H94" s="28">
        <f t="shared" si="11"/>
        <v>0.85456799999999999</v>
      </c>
      <c r="I94" s="29">
        <v>3045</v>
      </c>
      <c r="J94" s="29">
        <f t="shared" si="12"/>
        <v>2602.1595600000001</v>
      </c>
      <c r="K94" s="29">
        <f t="shared" si="13"/>
        <v>14.784997500000001</v>
      </c>
      <c r="L94" s="29">
        <v>9.8000000000000007</v>
      </c>
      <c r="M94" s="29">
        <f t="shared" si="14"/>
        <v>24.5849975</v>
      </c>
      <c r="N94" s="38"/>
      <c r="O94" s="38">
        <f t="shared" si="10"/>
        <v>-24.5849975</v>
      </c>
      <c r="P94" s="11"/>
      <c r="Q94" s="11"/>
      <c r="R94" s="11"/>
      <c r="S94" s="39">
        <f t="shared" si="3"/>
        <v>7.3924987500000006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2:84" ht="15.75" x14ac:dyDescent="0.25">
      <c r="B95" s="34" t="s">
        <v>212</v>
      </c>
      <c r="C95" s="35"/>
      <c r="D95" s="26"/>
      <c r="E95" s="37"/>
      <c r="F95" s="28"/>
      <c r="G95" s="28"/>
      <c r="H95" s="28"/>
      <c r="I95" s="29"/>
      <c r="J95" s="29"/>
      <c r="K95" s="29"/>
      <c r="L95" s="29"/>
      <c r="M95" s="29"/>
      <c r="N95" s="38"/>
      <c r="O95" s="38"/>
      <c r="P95" s="11"/>
      <c r="Q95" s="11"/>
      <c r="R95" s="11"/>
      <c r="S95" s="39">
        <f t="shared" si="3"/>
        <v>0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2:84" ht="15.75" x14ac:dyDescent="0.25">
      <c r="B96" s="26" t="s">
        <v>213</v>
      </c>
      <c r="C96" s="25"/>
      <c r="D96" s="26" t="s">
        <v>214</v>
      </c>
      <c r="E96" s="37" t="s">
        <v>181</v>
      </c>
      <c r="F96" s="28">
        <v>0.996</v>
      </c>
      <c r="G96" s="28">
        <v>1</v>
      </c>
      <c r="H96" s="28">
        <f t="shared" si="11"/>
        <v>0.996</v>
      </c>
      <c r="I96" s="29">
        <v>4200</v>
      </c>
      <c r="J96" s="29">
        <f>I96*H96</f>
        <v>4183.2</v>
      </c>
      <c r="K96" s="29">
        <f>J96/176</f>
        <v>23.768181818181816</v>
      </c>
      <c r="L96" s="29">
        <v>26</v>
      </c>
      <c r="M96" s="29">
        <f>L96+K96</f>
        <v>49.768181818181816</v>
      </c>
      <c r="N96" s="38"/>
      <c r="O96" s="38">
        <f>N96-M96</f>
        <v>-49.768181818181816</v>
      </c>
      <c r="P96" s="11"/>
      <c r="Q96" s="11"/>
      <c r="R96" s="11"/>
      <c r="S96" s="39">
        <f t="shared" si="3"/>
        <v>11.884090909090908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2:84" ht="15.75" x14ac:dyDescent="0.25">
      <c r="B97" s="34" t="s">
        <v>215</v>
      </c>
      <c r="C97" s="35"/>
      <c r="D97" s="26"/>
      <c r="E97" s="37"/>
      <c r="F97" s="28"/>
      <c r="G97" s="28"/>
      <c r="H97" s="28"/>
      <c r="I97" s="29"/>
      <c r="J97" s="29"/>
      <c r="K97" s="29"/>
      <c r="L97" s="29"/>
      <c r="M97" s="29"/>
      <c r="N97" s="38"/>
      <c r="O97" s="38"/>
      <c r="P97" s="11"/>
      <c r="Q97" s="11"/>
      <c r="R97" s="11"/>
      <c r="S97" s="39">
        <f t="shared" si="3"/>
        <v>0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2:84" ht="15.75" x14ac:dyDescent="0.25">
      <c r="B98" s="26" t="s">
        <v>216</v>
      </c>
      <c r="C98" s="25"/>
      <c r="D98" s="26" t="s">
        <v>217</v>
      </c>
      <c r="E98" s="37" t="s">
        <v>154</v>
      </c>
      <c r="F98" s="28">
        <v>1.002</v>
      </c>
      <c r="G98" s="28">
        <v>0.94</v>
      </c>
      <c r="H98" s="28">
        <f t="shared" si="11"/>
        <v>0.94187999999999994</v>
      </c>
      <c r="I98" s="29">
        <v>22925</v>
      </c>
      <c r="J98" s="29">
        <f>I98*H98</f>
        <v>21592.598999999998</v>
      </c>
      <c r="K98" s="29">
        <f>J98/176</f>
        <v>122.68522159090908</v>
      </c>
      <c r="L98" s="29">
        <v>136.1</v>
      </c>
      <c r="M98" s="29">
        <f>L98+K98</f>
        <v>258.78522159090909</v>
      </c>
      <c r="N98" s="38"/>
      <c r="O98" s="38">
        <f>N98-M98</f>
        <v>-258.78522159090909</v>
      </c>
      <c r="P98" s="11"/>
      <c r="Q98" s="11"/>
      <c r="R98" s="11"/>
      <c r="S98" s="39">
        <f t="shared" si="3"/>
        <v>61.34261079545454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2:84" ht="15.75" x14ac:dyDescent="0.25">
      <c r="B99" s="34" t="s">
        <v>218</v>
      </c>
      <c r="C99" s="35"/>
      <c r="D99" s="26"/>
      <c r="E99" s="37"/>
      <c r="F99" s="28"/>
      <c r="G99" s="28"/>
      <c r="H99" s="28"/>
      <c r="I99" s="29"/>
      <c r="J99" s="29"/>
      <c r="K99" s="29"/>
      <c r="L99" s="29"/>
      <c r="M99" s="29"/>
      <c r="N99" s="38"/>
      <c r="O99" s="38"/>
      <c r="P99" s="11"/>
      <c r="Q99" s="11"/>
      <c r="R99" s="11"/>
      <c r="S99" s="39">
        <f t="shared" si="3"/>
        <v>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2:84" ht="15.75" x14ac:dyDescent="0.25">
      <c r="B100" s="26" t="s">
        <v>219</v>
      </c>
      <c r="C100" s="25"/>
      <c r="D100" s="26" t="s">
        <v>220</v>
      </c>
      <c r="E100" s="37" t="s">
        <v>221</v>
      </c>
      <c r="F100" s="28">
        <v>0.996</v>
      </c>
      <c r="G100" s="28">
        <v>0.9</v>
      </c>
      <c r="H100" s="28">
        <f t="shared" si="11"/>
        <v>0.89639999999999997</v>
      </c>
      <c r="I100" s="29">
        <v>9750</v>
      </c>
      <c r="J100" s="29">
        <f>I100*H100</f>
        <v>8739.9</v>
      </c>
      <c r="K100" s="29">
        <f>J100/176</f>
        <v>49.658522727272725</v>
      </c>
      <c r="L100" s="29">
        <v>48</v>
      </c>
      <c r="M100" s="29">
        <f>L100+K100</f>
        <v>97.658522727272725</v>
      </c>
      <c r="N100" s="38"/>
      <c r="O100" s="38">
        <f>N100-M100</f>
        <v>-97.658522727272725</v>
      </c>
      <c r="P100" s="11"/>
      <c r="Q100" s="11"/>
      <c r="R100" s="11"/>
      <c r="S100" s="39">
        <f t="shared" si="3"/>
        <v>24.829261363636363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2:84" ht="15.75" x14ac:dyDescent="0.25">
      <c r="B101" s="34" t="s">
        <v>222</v>
      </c>
      <c r="C101" s="35"/>
      <c r="D101" s="26"/>
      <c r="E101" s="37"/>
      <c r="F101" s="28"/>
      <c r="G101" s="28"/>
      <c r="H101" s="28"/>
      <c r="I101" s="29"/>
      <c r="J101" s="29"/>
      <c r="K101" s="29"/>
      <c r="L101" s="29"/>
      <c r="M101" s="29"/>
      <c r="N101" s="38"/>
      <c r="O101" s="38"/>
      <c r="P101" s="11"/>
      <c r="Q101" s="11"/>
      <c r="R101" s="11"/>
      <c r="S101" s="39">
        <f t="shared" si="3"/>
        <v>0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2:84" ht="15.75" x14ac:dyDescent="0.25">
      <c r="B102" s="26" t="s">
        <v>223</v>
      </c>
      <c r="C102" s="25"/>
      <c r="D102" s="26" t="s">
        <v>224</v>
      </c>
      <c r="E102" s="37"/>
      <c r="F102" s="28">
        <v>1</v>
      </c>
      <c r="G102" s="28">
        <v>0.89900000000000002</v>
      </c>
      <c r="H102" s="28">
        <f t="shared" si="11"/>
        <v>0.89900000000000002</v>
      </c>
      <c r="I102" s="29">
        <v>150</v>
      </c>
      <c r="J102" s="29">
        <f>I102*H102</f>
        <v>134.85</v>
      </c>
      <c r="K102" s="29">
        <f>J102/176</f>
        <v>0.76619318181818175</v>
      </c>
      <c r="L102" s="29">
        <v>0.6</v>
      </c>
      <c r="M102" s="29">
        <f>L102+K102</f>
        <v>1.3661931818181818</v>
      </c>
      <c r="N102" s="38"/>
      <c r="O102" s="38">
        <f>N102-M102</f>
        <v>-1.3661931818181818</v>
      </c>
      <c r="P102" s="11"/>
      <c r="Q102" s="11"/>
      <c r="R102" s="11"/>
      <c r="S102" s="39">
        <f t="shared" si="3"/>
        <v>0.38309659090909087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ht="15.75" x14ac:dyDescent="0.25">
      <c r="B103" s="34" t="s">
        <v>225</v>
      </c>
      <c r="C103" s="35"/>
      <c r="D103" s="26"/>
      <c r="E103" s="37"/>
      <c r="F103" s="28"/>
      <c r="G103" s="28"/>
      <c r="H103" s="28"/>
      <c r="I103" s="29"/>
      <c r="J103" s="29"/>
      <c r="K103" s="29"/>
      <c r="L103" s="29"/>
      <c r="M103" s="29"/>
      <c r="N103" s="38"/>
      <c r="O103" s="38"/>
      <c r="P103" s="11"/>
      <c r="Q103" s="11"/>
      <c r="R103" s="11"/>
      <c r="S103" s="39">
        <f t="shared" si="3"/>
        <v>0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2:84" ht="15.75" x14ac:dyDescent="0.25">
      <c r="B104" s="26" t="s">
        <v>226</v>
      </c>
      <c r="C104" s="30"/>
      <c r="D104" s="26" t="s">
        <v>227</v>
      </c>
      <c r="E104" s="37"/>
      <c r="F104" s="28">
        <v>1</v>
      </c>
      <c r="G104" s="28">
        <v>0.90800000000000003</v>
      </c>
      <c r="H104" s="28">
        <f t="shared" si="11"/>
        <v>0.90800000000000003</v>
      </c>
      <c r="I104" s="29">
        <v>995</v>
      </c>
      <c r="J104" s="29">
        <f t="shared" ref="J104:J109" si="15">I104*H104</f>
        <v>903.46</v>
      </c>
      <c r="K104" s="29">
        <f t="shared" ref="K104:K109" si="16">J104/176</f>
        <v>5.133295454545455</v>
      </c>
      <c r="L104" s="29">
        <v>4.55</v>
      </c>
      <c r="M104" s="29">
        <f t="shared" ref="M104:M109" si="17">L104+K104</f>
        <v>9.6832954545454548</v>
      </c>
      <c r="N104" s="38"/>
      <c r="O104" s="38">
        <f t="shared" ref="O104:O109" si="18">N104-M104</f>
        <v>-9.6832954545454548</v>
      </c>
      <c r="P104" s="11"/>
      <c r="Q104" s="11"/>
      <c r="R104" s="11"/>
      <c r="S104" s="39">
        <f t="shared" si="3"/>
        <v>2.5666477272727275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2:84" ht="15.75" x14ac:dyDescent="0.25">
      <c r="B105" s="34" t="s">
        <v>228</v>
      </c>
      <c r="C105" s="35"/>
      <c r="D105" s="26"/>
      <c r="E105" s="37"/>
      <c r="F105" s="28"/>
      <c r="G105" s="28"/>
      <c r="H105" s="28">
        <f t="shared" si="11"/>
        <v>0</v>
      </c>
      <c r="I105" s="29"/>
      <c r="J105" s="29">
        <f t="shared" si="15"/>
        <v>0</v>
      </c>
      <c r="K105" s="29">
        <f t="shared" si="16"/>
        <v>0</v>
      </c>
      <c r="L105" s="29"/>
      <c r="M105" s="29">
        <f t="shared" si="17"/>
        <v>0</v>
      </c>
      <c r="N105" s="38"/>
      <c r="O105" s="38">
        <f t="shared" si="18"/>
        <v>0</v>
      </c>
      <c r="P105" s="11"/>
      <c r="Q105" s="11"/>
      <c r="R105" s="11"/>
      <c r="S105" s="39">
        <f>K105*0.5</f>
        <v>0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2:84" ht="15.75" x14ac:dyDescent="0.25">
      <c r="B106" s="26" t="s">
        <v>229</v>
      </c>
      <c r="C106" s="30"/>
      <c r="D106" s="26" t="s">
        <v>230</v>
      </c>
      <c r="E106" s="37"/>
      <c r="F106" s="28">
        <v>1</v>
      </c>
      <c r="G106" s="28">
        <v>0.80500000000000005</v>
      </c>
      <c r="H106" s="28">
        <f>F106*G106</f>
        <v>0.80500000000000005</v>
      </c>
      <c r="I106" s="29">
        <v>82</v>
      </c>
      <c r="J106" s="29">
        <f t="shared" si="15"/>
        <v>66.010000000000005</v>
      </c>
      <c r="K106" s="29">
        <f t="shared" si="16"/>
        <v>0.37505681818181819</v>
      </c>
      <c r="L106" s="29">
        <v>0.15</v>
      </c>
      <c r="M106" s="29">
        <f t="shared" si="17"/>
        <v>0.52505681818181815</v>
      </c>
      <c r="N106" s="38"/>
      <c r="O106" s="38">
        <f t="shared" si="18"/>
        <v>-0.52505681818181815</v>
      </c>
      <c r="P106" s="11"/>
      <c r="Q106" s="11"/>
      <c r="R106" s="11"/>
      <c r="S106" s="39">
        <f>K106*0.5</f>
        <v>0.18752840909090909</v>
      </c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2:84" ht="15.75" x14ac:dyDescent="0.25">
      <c r="B107" s="34" t="s">
        <v>231</v>
      </c>
      <c r="C107" s="35"/>
      <c r="D107" s="26"/>
      <c r="E107" s="37"/>
      <c r="F107" s="28"/>
      <c r="G107" s="28"/>
      <c r="H107" s="28">
        <f>F107*G107</f>
        <v>0</v>
      </c>
      <c r="I107" s="29"/>
      <c r="J107" s="29">
        <f t="shared" si="15"/>
        <v>0</v>
      </c>
      <c r="K107" s="29">
        <f t="shared" si="16"/>
        <v>0</v>
      </c>
      <c r="L107" s="29"/>
      <c r="M107" s="29">
        <f t="shared" si="17"/>
        <v>0</v>
      </c>
      <c r="N107" s="38"/>
      <c r="O107" s="38">
        <f t="shared" si="18"/>
        <v>0</v>
      </c>
      <c r="P107" s="11"/>
      <c r="Q107" s="11"/>
      <c r="R107" s="11"/>
      <c r="S107" s="39">
        <f>K107*0.5</f>
        <v>0</v>
      </c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2:84" ht="15.75" x14ac:dyDescent="0.25">
      <c r="B108" s="26" t="s">
        <v>232</v>
      </c>
      <c r="C108" s="30"/>
      <c r="D108" s="26" t="s">
        <v>233</v>
      </c>
      <c r="E108" s="37" t="s">
        <v>81</v>
      </c>
      <c r="F108" s="28">
        <v>0.997</v>
      </c>
      <c r="G108" s="28">
        <v>0.97399999999999998</v>
      </c>
      <c r="H108" s="28">
        <f>F108*G108</f>
        <v>0.971078</v>
      </c>
      <c r="I108" s="29">
        <v>1470</v>
      </c>
      <c r="J108" s="29">
        <f t="shared" si="15"/>
        <v>1427.4846600000001</v>
      </c>
      <c r="K108" s="29">
        <f t="shared" si="16"/>
        <v>8.1107082954545451</v>
      </c>
      <c r="L108" s="29">
        <v>19.649999999999999</v>
      </c>
      <c r="M108" s="29">
        <f t="shared" si="17"/>
        <v>27.760708295454542</v>
      </c>
      <c r="N108" s="38"/>
      <c r="O108" s="38">
        <f t="shared" si="18"/>
        <v>-27.760708295454542</v>
      </c>
      <c r="P108" s="11"/>
      <c r="Q108" s="11"/>
      <c r="R108" s="11"/>
      <c r="S108" s="39">
        <f>K108*0.5</f>
        <v>4.0553541477272725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2:84" ht="15.75" x14ac:dyDescent="0.25">
      <c r="B109" s="26"/>
      <c r="C109" s="30"/>
      <c r="D109" s="26"/>
      <c r="E109" s="37"/>
      <c r="F109" s="28"/>
      <c r="G109" s="28"/>
      <c r="H109" s="28">
        <f>F109*G109</f>
        <v>0</v>
      </c>
      <c r="I109" s="29"/>
      <c r="J109" s="29">
        <f t="shared" si="15"/>
        <v>0</v>
      </c>
      <c r="K109" s="29">
        <f t="shared" si="16"/>
        <v>0</v>
      </c>
      <c r="L109" s="29"/>
      <c r="M109" s="29">
        <f t="shared" si="17"/>
        <v>0</v>
      </c>
      <c r="N109" s="38"/>
      <c r="O109" s="38">
        <f t="shared" si="18"/>
        <v>0</v>
      </c>
      <c r="P109" s="11"/>
      <c r="Q109" s="11"/>
      <c r="R109" s="11"/>
      <c r="S109" s="39">
        <f>K109*0.5</f>
        <v>0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2:84" ht="15.75" x14ac:dyDescent="0.25">
      <c r="B110" s="44" t="s">
        <v>234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2:84" ht="55.5" customHeigh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39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</row>
    <row r="112" spans="2:84" ht="15.75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2:84" ht="15.75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2:84" ht="15.75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2:84" ht="15.75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2:84" ht="15.75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2:84" ht="15.75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2:84" ht="15.75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2:84" ht="15.75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2:84" ht="15.75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2:84" ht="15.75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2:84" ht="15.75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2:84" ht="15.75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2:84" ht="15.75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2:84" ht="15.75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2:84" ht="15.75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2:84" ht="15.75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2:84" ht="15.75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2:84" ht="15.75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2:84" ht="15.75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2:84" ht="15.75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2:84" ht="15.75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2:84" ht="15.75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2:84" ht="15.75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2:84" ht="15.75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2:84" ht="15.75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2:84" ht="15.75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2:84" ht="15.75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2:84" ht="15.75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2:84" ht="15.75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2:84" ht="15.75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2:84" ht="15.75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2:84" ht="15.75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2:84" ht="15.75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2:84" ht="15.75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2:84" ht="15.75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2:84" ht="15.75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2:84" ht="15.75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2:84" ht="15.75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2:84" ht="15.75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2:84" ht="15.75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2:84" ht="15.75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2:84" ht="15.75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2:84" ht="15.75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2:84" ht="15.75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2:84" ht="15.75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2:84" ht="15.75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2:84" ht="15.75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2:84" ht="15.75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2:84" ht="15.75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2:84" ht="15.75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2:84" ht="15.75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2:84" ht="15.75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2:84" ht="15.75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2:84" ht="15.75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2:84" ht="15.75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2:84" ht="15.75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2:84" ht="15.75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2:84" ht="15.75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2:84" ht="15.75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2:84" ht="15.75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2:84" ht="15.75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2:84" ht="15.75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2:84" ht="15.75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2:84" ht="15.75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2:84" ht="15.75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</row>
    <row r="177" spans="2:84" ht="15.75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2:84" ht="15.75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2:84" ht="15.75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</row>
    <row r="180" spans="2:84" ht="15.75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2:84" ht="15.75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2:84" ht="15.75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2:84" ht="15.75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</row>
    <row r="184" spans="2:84" ht="15.75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2:84" ht="15.75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2:84" ht="15.75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</row>
    <row r="187" spans="2:84" ht="15.75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</row>
    <row r="188" spans="2:84" ht="15.75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</row>
    <row r="189" spans="2:84" ht="15.75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2:84" ht="15.75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</row>
    <row r="191" spans="2:84" ht="15.75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</row>
    <row r="192" spans="2:84" ht="15.75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2:84" ht="15.75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2:84" ht="15.75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2:84" ht="15.75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2:84" ht="15.75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2:84" ht="15.75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2:84" ht="15.75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2:84" ht="15.75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2:84" ht="15.75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2:84" ht="15.75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2:84" ht="15.75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2:84" ht="15.75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2:84" ht="15.75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2:84" ht="15.75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2:84" ht="15.75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2:84" ht="15.75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2:84" ht="15.75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2:84" ht="15.75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2:84" ht="15.75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2:84" ht="15.75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2:84" ht="15.75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2:84" ht="15.75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2:84" ht="15.75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2:84" ht="15.75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2:84" ht="15.75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2:84" ht="15.75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2:84" ht="15.75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2:84" ht="15.75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2:84" ht="15.75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2:84" ht="15.75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2:84" ht="15.75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2:84" ht="15.75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2:84" ht="15.75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2:84" ht="15.75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2:84" ht="15.75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2:84" ht="15.75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2:84" ht="15.75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2:84" ht="15.75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2:84" ht="15.75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2:84" ht="15.75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2:84" ht="15.75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2:84" ht="15.75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2:84" ht="15.75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2:84" ht="15.75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2:84" ht="15.75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2:84" ht="15.75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2:84" ht="15.75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2:84" ht="15.75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2:84" ht="15.75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2:84" ht="15.75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2:84" ht="15.75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2:84" ht="15.75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2:84" ht="15.75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2:84" ht="15.75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2:84" ht="15.75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2:84" ht="15.75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2:84" ht="15.75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2:84" ht="15.75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2:84" ht="15.75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2:84" ht="15.75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2:84" ht="15.75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2:84" ht="15.75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2:84" ht="15.75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2:84" ht="15.75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2:84" ht="15.75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2:84" ht="15.75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2:84" ht="15.75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2:84" ht="15.75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2:84" ht="15.75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2:84" ht="15.75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2:84" ht="15.75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2:84" ht="15.75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2:84" ht="15.75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2:84" ht="15.75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2:84" ht="15.75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2:84" ht="15.75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spans="2:84" ht="15.75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</row>
    <row r="269" spans="2:84" ht="15.75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</row>
    <row r="270" spans="2:84" ht="15.75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</row>
    <row r="271" spans="2:84" ht="15.75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</row>
    <row r="272" spans="2:84" ht="15.75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</row>
    <row r="273" spans="2:84" ht="15.75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</row>
    <row r="274" spans="2:84" ht="15.75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</row>
    <row r="275" spans="2:84" ht="15.75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</row>
    <row r="276" spans="2:84" ht="15.75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</row>
    <row r="277" spans="2:84" ht="15.75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</row>
    <row r="278" spans="2:84" ht="15.75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</row>
    <row r="279" spans="2:84" ht="15.75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</row>
    <row r="280" spans="2:84" ht="15.75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</row>
    <row r="281" spans="2:84" ht="15.75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</row>
    <row r="282" spans="2:84" ht="15.75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</row>
    <row r="283" spans="2:84" ht="15.75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</row>
    <row r="284" spans="2:84" ht="15.75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</row>
    <row r="285" spans="2:84" ht="15.75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</row>
    <row r="286" spans="2:84" ht="15.75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</row>
    <row r="287" spans="2:84" ht="15.75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</row>
    <row r="288" spans="2:84" ht="15.75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</row>
    <row r="289" spans="2:84" ht="15.75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</row>
    <row r="290" spans="2:84" ht="15.75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</row>
    <row r="291" spans="2:84" ht="15.75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</row>
    <row r="292" spans="2:84" ht="15.75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</row>
    <row r="293" spans="2:84" ht="15.75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</row>
    <row r="294" spans="2:84" ht="15.75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</row>
    <row r="295" spans="2:84" ht="15.75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</row>
    <row r="296" spans="2:84" ht="15.75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</row>
    <row r="297" spans="2:84" ht="15.75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</row>
    <row r="298" spans="2:84" ht="15.75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</row>
    <row r="299" spans="2:84" ht="15.75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</row>
    <row r="300" spans="2:84" ht="15.75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</row>
    <row r="301" spans="2:84" ht="15.75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</row>
    <row r="302" spans="2:84" ht="15.75" x14ac:dyDescent="0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</row>
    <row r="303" spans="2:84" ht="15.75" x14ac:dyDescent="0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</row>
    <row r="304" spans="2:84" ht="15.75" x14ac:dyDescent="0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</row>
    <row r="305" spans="2:84" ht="15.75" x14ac:dyDescent="0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</row>
    <row r="306" spans="2:84" ht="15.75" x14ac:dyDescent="0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</row>
    <row r="307" spans="2:84" ht="15.75" x14ac:dyDescent="0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</row>
    <row r="308" spans="2:84" ht="15.75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</row>
    <row r="309" spans="2:84" ht="15.75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</row>
    <row r="310" spans="2:84" ht="15.75" x14ac:dyDescent="0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</row>
    <row r="311" spans="2:84" ht="15.75" x14ac:dyDescent="0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</row>
    <row r="312" spans="2:84" ht="15.75" x14ac:dyDescent="0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</row>
    <row r="313" spans="2:84" ht="15.75" x14ac:dyDescent="0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</row>
    <row r="314" spans="2:84" ht="15.75" x14ac:dyDescent="0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</row>
    <row r="315" spans="2:84" ht="15.75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</row>
    <row r="316" spans="2:84" ht="15.75" x14ac:dyDescent="0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</row>
    <row r="317" spans="2:84" ht="15.75" x14ac:dyDescent="0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</row>
    <row r="318" spans="2:84" ht="15.75" x14ac:dyDescent="0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</row>
    <row r="319" spans="2:84" ht="15.75" x14ac:dyDescent="0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</row>
    <row r="320" spans="2:84" ht="15.75" x14ac:dyDescent="0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</row>
    <row r="321" spans="2:84" ht="15.75" x14ac:dyDescent="0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</row>
    <row r="322" spans="2:84" ht="15.75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</row>
    <row r="323" spans="2:84" ht="15.75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</row>
    <row r="324" spans="2:84" ht="15.75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</row>
    <row r="325" spans="2:84" ht="15.75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</row>
    <row r="326" spans="2:84" ht="15.75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</row>
    <row r="327" spans="2:84" ht="15.75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</row>
    <row r="328" spans="2:84" ht="15.75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</row>
    <row r="329" spans="2:84" ht="15.75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</row>
    <row r="330" spans="2:84" ht="15.75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</row>
    <row r="331" spans="2:84" ht="15.75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</row>
    <row r="332" spans="2:84" ht="15.75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</row>
    <row r="333" spans="2:84" ht="15.75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</row>
    <row r="334" spans="2:84" ht="15.75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</row>
    <row r="335" spans="2:84" ht="15.75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</row>
    <row r="336" spans="2:84" ht="15.75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</row>
    <row r="337" spans="2:84" ht="15.75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</row>
    <row r="338" spans="2:84" ht="15.75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</row>
    <row r="339" spans="2:84" ht="15.75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</row>
    <row r="340" spans="2:84" ht="15.75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</row>
    <row r="341" spans="2:84" ht="15.75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</row>
    <row r="342" spans="2:84" ht="15.75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</row>
    <row r="343" spans="2:84" ht="15.75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</row>
    <row r="344" spans="2:84" ht="15.75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</row>
    <row r="345" spans="2:84" ht="15.75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</row>
    <row r="346" spans="2:84" ht="15.75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</row>
    <row r="347" spans="2:84" ht="15.75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</row>
    <row r="348" spans="2:84" ht="15.75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</row>
    <row r="349" spans="2:84" ht="15.75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</row>
    <row r="350" spans="2:84" ht="15.75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</row>
    <row r="351" spans="2:84" ht="15.75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</row>
    <row r="352" spans="2:84" ht="15.75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</row>
    <row r="353" spans="2:84" ht="15.75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</row>
    <row r="354" spans="2:84" ht="15.75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</row>
    <row r="355" spans="2:84" ht="15.75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</row>
    <row r="356" spans="2:84" ht="15.75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</row>
    <row r="357" spans="2:84" ht="15.75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</row>
    <row r="358" spans="2:84" ht="15.75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</row>
    <row r="359" spans="2:84" ht="15.75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</row>
    <row r="360" spans="2:84" ht="15.75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</row>
    <row r="361" spans="2:84" ht="15.75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</row>
    <row r="362" spans="2:84" ht="15.75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</row>
    <row r="363" spans="2:84" ht="15.75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</row>
    <row r="364" spans="2:84" ht="15.75" x14ac:dyDescent="0.25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</row>
    <row r="365" spans="2:84" ht="15.75" x14ac:dyDescent="0.25"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</row>
    <row r="366" spans="2:84" ht="15.75" x14ac:dyDescent="0.25"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</row>
    <row r="367" spans="2:84" ht="15.75" x14ac:dyDescent="0.25"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</row>
    <row r="368" spans="2:84" ht="15.75" x14ac:dyDescent="0.25"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</row>
    <row r="369" spans="2:79" ht="15.75" x14ac:dyDescent="0.25"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</row>
    <row r="370" spans="2:79" ht="15.75" x14ac:dyDescent="0.25"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</row>
    <row r="371" spans="2:79" ht="15.75" x14ac:dyDescent="0.25"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</row>
    <row r="372" spans="2:79" ht="15.75" x14ac:dyDescent="0.25">
      <c r="B372" s="56"/>
    </row>
  </sheetData>
  <mergeCells count="4">
    <mergeCell ref="B26:C26"/>
    <mergeCell ref="B75:C75"/>
    <mergeCell ref="B76:C76"/>
    <mergeCell ref="B77:C7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8"/>
  <sheetViews>
    <sheetView tabSelected="1" topLeftCell="A27" zoomScale="75" workbookViewId="0">
      <selection activeCell="B54" sqref="B54"/>
    </sheetView>
  </sheetViews>
  <sheetFormatPr defaultRowHeight="15" x14ac:dyDescent="0.25"/>
  <cols>
    <col min="1" max="1" width="11.140625" style="7" customWidth="1"/>
    <col min="2" max="2" width="18.5703125" customWidth="1"/>
    <col min="3" max="3" width="20.85546875" customWidth="1"/>
    <col min="4" max="4" width="22.140625" customWidth="1"/>
    <col min="5" max="5" width="14" customWidth="1"/>
    <col min="6" max="6" width="11.85546875" bestFit="1" customWidth="1"/>
    <col min="7" max="7" width="10.5703125" bestFit="1" customWidth="1"/>
    <col min="8" max="9" width="15" customWidth="1"/>
    <col min="10" max="10" width="18.42578125" customWidth="1"/>
    <col min="11" max="11" width="15.140625" bestFit="1" customWidth="1"/>
    <col min="12" max="12" width="13.5703125" bestFit="1" customWidth="1"/>
    <col min="13" max="13" width="15" customWidth="1"/>
    <col min="14" max="15" width="12.7109375" customWidth="1"/>
    <col min="19" max="19" width="18.5703125" customWidth="1"/>
  </cols>
  <sheetData>
    <row r="1" spans="1:83" ht="15.75" x14ac:dyDescent="0.25">
      <c r="B1" s="11" t="s">
        <v>294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3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1:83" ht="15.75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ht="20.25" x14ac:dyDescent="0.3">
      <c r="B3" s="45" t="s">
        <v>235</v>
      </c>
      <c r="C3" s="11"/>
      <c r="E3" s="46">
        <f>+A7+A10+A5</f>
        <v>114.82</v>
      </c>
      <c r="F3" s="47" t="s">
        <v>236</v>
      </c>
      <c r="G3" s="11"/>
      <c r="H3" s="11"/>
      <c r="I3" s="47"/>
      <c r="J3" s="4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ht="15.75" x14ac:dyDescent="0.25">
      <c r="B4" s="11" t="s">
        <v>52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ht="15.75" x14ac:dyDescent="0.25">
      <c r="A5" s="7">
        <v>58.13</v>
      </c>
      <c r="B5" s="70" t="s">
        <v>96</v>
      </c>
      <c r="C5" s="71"/>
      <c r="D5" s="36" t="s">
        <v>97</v>
      </c>
      <c r="E5" s="37" t="s">
        <v>98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ht="15.75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ht="45.75" x14ac:dyDescent="0.25">
      <c r="A7" s="7">
        <v>20.239999999999998</v>
      </c>
      <c r="B7" s="26" t="s">
        <v>112</v>
      </c>
      <c r="C7" s="25"/>
      <c r="D7" s="36" t="s">
        <v>113</v>
      </c>
      <c r="E7" s="37" t="s">
        <v>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ht="20.25" x14ac:dyDescent="0.3">
      <c r="B8" s="11"/>
      <c r="C8" s="11"/>
      <c r="D8" s="11"/>
      <c r="E8" s="11"/>
      <c r="F8" s="11"/>
      <c r="G8" s="11"/>
      <c r="H8" s="11"/>
      <c r="I8" s="11"/>
      <c r="J8" s="4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ht="15.75" x14ac:dyDescent="0.25">
      <c r="B9" s="11" t="s">
        <v>237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ht="15.75" x14ac:dyDescent="0.25">
      <c r="A10" s="7">
        <v>36.450000000000003</v>
      </c>
      <c r="B10" s="11" t="s">
        <v>238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ht="33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  <row r="12" spans="1:83" ht="20.25" x14ac:dyDescent="0.3">
      <c r="B12" s="45" t="s">
        <v>239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1:83" ht="20.25" x14ac:dyDescent="0.3">
      <c r="B13" s="11" t="s">
        <v>52</v>
      </c>
      <c r="C13" s="11"/>
      <c r="E13" s="46">
        <f>+A25+A32</f>
        <v>400.2</v>
      </c>
      <c r="F13" s="11"/>
      <c r="G13" s="11"/>
      <c r="H13" s="11"/>
      <c r="I13" s="47"/>
      <c r="J13" s="4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1:83" ht="15.75" x14ac:dyDescent="0.25">
      <c r="B14" s="11" t="s">
        <v>240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3" ht="15.75" x14ac:dyDescent="0.25">
      <c r="A15" s="7">
        <v>25.72</v>
      </c>
      <c r="B15" s="26" t="s">
        <v>74</v>
      </c>
      <c r="C15" s="25" t="s">
        <v>75</v>
      </c>
      <c r="D15" s="36" t="s">
        <v>82</v>
      </c>
      <c r="E15" s="37" t="s">
        <v>83</v>
      </c>
      <c r="F15" s="48" t="s">
        <v>241</v>
      </c>
      <c r="G15" s="6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1:83" ht="15.75" x14ac:dyDescent="0.25">
      <c r="B16" s="49"/>
      <c r="C16" s="50"/>
      <c r="D16" s="51"/>
      <c r="E16" s="52"/>
      <c r="F16" s="4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1:84" ht="15.75" x14ac:dyDescent="0.25">
      <c r="B17" s="11" t="s">
        <v>242</v>
      </c>
      <c r="C17" s="11"/>
      <c r="D17" s="11"/>
      <c r="E17" s="11"/>
      <c r="F17" s="48"/>
      <c r="G17" s="6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1:84" ht="15.75" x14ac:dyDescent="0.25">
      <c r="A18" s="7">
        <v>81.459999999999994</v>
      </c>
      <c r="B18" s="26" t="s">
        <v>133</v>
      </c>
      <c r="C18" s="25"/>
      <c r="D18" s="36" t="s">
        <v>135</v>
      </c>
      <c r="E18" s="37" t="s">
        <v>136</v>
      </c>
      <c r="F18" s="48" t="s">
        <v>5</v>
      </c>
      <c r="G18" s="69"/>
      <c r="H18" s="11"/>
      <c r="I18" s="11"/>
      <c r="J18" s="11"/>
      <c r="K18" s="5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4" ht="15.75" x14ac:dyDescent="0.25">
      <c r="B19" s="11"/>
      <c r="C19" s="11"/>
      <c r="D19" s="11"/>
      <c r="E19" s="11"/>
      <c r="F19" s="48" t="s">
        <v>6</v>
      </c>
      <c r="G19" s="69"/>
      <c r="H19" s="11"/>
      <c r="I19" s="11"/>
      <c r="J19" s="11"/>
      <c r="K19" s="5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84" ht="15.75" x14ac:dyDescent="0.25">
      <c r="B20" s="11" t="s">
        <v>243</v>
      </c>
      <c r="C20" s="11"/>
      <c r="D20" s="11"/>
      <c r="E20" s="11"/>
      <c r="F20" s="48" t="s">
        <v>244</v>
      </c>
      <c r="G20" s="69"/>
      <c r="H20" s="11"/>
      <c r="I20" s="11"/>
      <c r="J20" s="11"/>
      <c r="K20" s="5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4" ht="15.75" x14ac:dyDescent="0.25">
      <c r="A21" s="7">
        <v>52.1</v>
      </c>
      <c r="B21" s="26" t="s">
        <v>160</v>
      </c>
      <c r="C21" s="25"/>
      <c r="D21" s="36" t="s">
        <v>161</v>
      </c>
      <c r="E21" s="37" t="s">
        <v>127</v>
      </c>
      <c r="F21" s="48" t="s">
        <v>7</v>
      </c>
      <c r="G21" s="69"/>
      <c r="H21" s="11"/>
      <c r="I21" s="11"/>
      <c r="J21" s="11"/>
      <c r="K21" s="5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4" ht="15.75" x14ac:dyDescent="0.25">
      <c r="B22" s="11"/>
      <c r="C22" s="11"/>
      <c r="D22" s="11"/>
      <c r="E22" s="11"/>
      <c r="F22" s="48" t="s">
        <v>245</v>
      </c>
      <c r="G22" s="69"/>
      <c r="H22" s="11"/>
      <c r="I22" s="11"/>
      <c r="J22" s="11"/>
      <c r="K22" s="5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</row>
    <row r="23" spans="1:84" ht="15.75" x14ac:dyDescent="0.25">
      <c r="B23" s="11" t="s">
        <v>246</v>
      </c>
      <c r="C23" s="11"/>
      <c r="D23" s="11"/>
      <c r="E23" s="11"/>
      <c r="F23" s="48"/>
      <c r="G23" s="69"/>
      <c r="H23" s="11"/>
      <c r="I23" s="11"/>
      <c r="J23" s="11"/>
      <c r="K23" s="5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1:84" ht="15.75" x14ac:dyDescent="0.25">
      <c r="A24" s="7">
        <v>48.12</v>
      </c>
      <c r="B24" s="70" t="s">
        <v>179</v>
      </c>
      <c r="C24" s="71"/>
      <c r="D24" s="36" t="s">
        <v>182</v>
      </c>
      <c r="E24" s="37" t="s">
        <v>117</v>
      </c>
      <c r="F24" s="48" t="s">
        <v>247</v>
      </c>
      <c r="G24" s="69"/>
      <c r="H24" s="11"/>
      <c r="I24" s="11"/>
      <c r="J24" s="4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1:84" ht="15.75" x14ac:dyDescent="0.25">
      <c r="A25" s="54">
        <f>SUM(A15:A24)</f>
        <v>207.4</v>
      </c>
      <c r="B25" s="11"/>
      <c r="C25" s="11"/>
      <c r="D25" s="11"/>
      <c r="E25" s="11"/>
      <c r="F25" s="48" t="s">
        <v>248</v>
      </c>
      <c r="G25" s="6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ht="15.75" x14ac:dyDescent="0.25">
      <c r="B26" s="11" t="s">
        <v>249</v>
      </c>
      <c r="C26" s="11"/>
      <c r="D26" s="11"/>
      <c r="E26" s="11"/>
      <c r="F26" s="48" t="s">
        <v>250</v>
      </c>
      <c r="G26" s="6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1:84" ht="15.75" x14ac:dyDescent="0.25">
      <c r="A27" s="7">
        <v>39.479999999999997</v>
      </c>
      <c r="B27" s="11" t="s">
        <v>251</v>
      </c>
      <c r="C27" s="11" t="s">
        <v>252</v>
      </c>
      <c r="D27" s="11"/>
      <c r="E27" s="11"/>
      <c r="F27" s="11" t="s">
        <v>364</v>
      </c>
      <c r="G27" s="69"/>
      <c r="H27" s="11"/>
      <c r="I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1:84" ht="15.75" x14ac:dyDescent="0.25">
      <c r="A28" s="7">
        <v>42.18</v>
      </c>
      <c r="B28" s="11" t="s">
        <v>253</v>
      </c>
      <c r="C28" s="11"/>
      <c r="D28" s="11"/>
      <c r="E28" s="11"/>
      <c r="F28" s="11"/>
      <c r="G28" s="11"/>
      <c r="H28" s="11"/>
      <c r="I28" s="11"/>
      <c r="J28" s="48"/>
      <c r="K28" s="5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1:84" ht="15.75" x14ac:dyDescent="0.25">
      <c r="A29" s="7">
        <v>42.18</v>
      </c>
      <c r="B29" s="11" t="s">
        <v>254</v>
      </c>
      <c r="C29" s="11"/>
      <c r="D29" s="11"/>
      <c r="E29" s="11"/>
      <c r="F29" s="11"/>
      <c r="G29" s="11"/>
      <c r="H29" s="11"/>
      <c r="I29" s="11"/>
      <c r="J29" s="48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 ht="15.75" x14ac:dyDescent="0.25">
      <c r="A30" s="7">
        <v>34.479999999999997</v>
      </c>
      <c r="B30" s="11" t="s">
        <v>255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15.75" x14ac:dyDescent="0.25">
      <c r="A31" s="7">
        <v>34.479999999999997</v>
      </c>
      <c r="B31" s="11" t="s">
        <v>256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 ht="15.75" x14ac:dyDescent="0.25">
      <c r="A32" s="54">
        <f>SUM(A27:A31)</f>
        <v>192.79999999999998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33" customHeigh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20.25" x14ac:dyDescent="0.3">
      <c r="B34" s="45" t="s">
        <v>257</v>
      </c>
      <c r="C34" s="11"/>
      <c r="E34" s="46">
        <f>SUM(A38:A40)</f>
        <v>91.37</v>
      </c>
      <c r="F34" s="11"/>
      <c r="G34" s="11"/>
      <c r="H34" s="11"/>
      <c r="I34" s="11"/>
      <c r="J34" s="4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15.75" x14ac:dyDescent="0.25">
      <c r="B35" s="11" t="s">
        <v>258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ht="15.75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ht="15.75" x14ac:dyDescent="0.25">
      <c r="B37" s="11" t="s">
        <v>260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15.75" x14ac:dyDescent="0.25">
      <c r="A38" s="7">
        <f>+A27*0.5</f>
        <v>19.739999999999998</v>
      </c>
      <c r="B38" s="11" t="s">
        <v>261</v>
      </c>
      <c r="C38" s="11"/>
      <c r="D38" s="11"/>
      <c r="E38" s="11"/>
      <c r="F38" s="11"/>
      <c r="G38" s="11"/>
      <c r="H38" s="11"/>
      <c r="I38" s="11"/>
      <c r="J38" s="4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15.75" x14ac:dyDescent="0.25">
      <c r="A39" s="7">
        <v>37.15</v>
      </c>
      <c r="B39" s="11" t="s">
        <v>262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ht="15.75" x14ac:dyDescent="0.25">
      <c r="A40" s="7">
        <v>34.479999999999997</v>
      </c>
      <c r="B40" s="11" t="s">
        <v>263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ht="26.25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ht="20.25" x14ac:dyDescent="0.3">
      <c r="B42" s="45" t="s">
        <v>264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ht="20.25" x14ac:dyDescent="0.3">
      <c r="B43" s="11" t="s">
        <v>52</v>
      </c>
      <c r="C43" s="11"/>
      <c r="E43" s="46">
        <f>SUM(A44:A48)</f>
        <v>114.22999999999999</v>
      </c>
      <c r="F43" s="11"/>
      <c r="G43" s="11"/>
      <c r="H43" s="11"/>
      <c r="I43" s="11"/>
      <c r="J43" s="4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ht="15.75" x14ac:dyDescent="0.25">
      <c r="A44" s="7">
        <v>37.57</v>
      </c>
      <c r="B44" s="26" t="s">
        <v>186</v>
      </c>
      <c r="C44" s="11"/>
      <c r="D44" s="26" t="s">
        <v>187</v>
      </c>
      <c r="E44" s="37" t="s">
        <v>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ht="15.75" x14ac:dyDescent="0.25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ht="15.75" x14ac:dyDescent="0.25">
      <c r="B46" s="11" t="s">
        <v>266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ht="15.75" x14ac:dyDescent="0.25">
      <c r="A47" s="7">
        <f>+A28</f>
        <v>42.18</v>
      </c>
      <c r="B47" s="11" t="s">
        <v>267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1:84" ht="15.75" x14ac:dyDescent="0.25">
      <c r="A48" s="7">
        <f>+A30</f>
        <v>34.479999999999997</v>
      </c>
      <c r="B48" s="11" t="s">
        <v>269</v>
      </c>
      <c r="C48" s="11"/>
      <c r="D48" s="11"/>
      <c r="E48" s="11"/>
      <c r="F48" s="11"/>
      <c r="G48" s="11"/>
      <c r="H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84" ht="15.75" x14ac:dyDescent="0.25">
      <c r="B49" s="11"/>
      <c r="C49" s="11"/>
      <c r="D49" s="11"/>
      <c r="E49" s="11"/>
      <c r="F49" s="11"/>
      <c r="G49" s="11"/>
      <c r="H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84" ht="35.25" customHeight="1" x14ac:dyDescent="0.25">
      <c r="B50" s="11"/>
      <c r="C50" s="11"/>
      <c r="D50" s="11"/>
      <c r="E50" s="11"/>
      <c r="F50" s="11"/>
      <c r="G50" s="11"/>
      <c r="H50" s="11"/>
      <c r="I50" s="11"/>
      <c r="J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 ht="20.25" x14ac:dyDescent="0.3">
      <c r="B51" s="45" t="s">
        <v>270</v>
      </c>
      <c r="C51" s="11"/>
      <c r="D51" s="11"/>
      <c r="E51" s="46">
        <v>85</v>
      </c>
      <c r="F51" s="11"/>
      <c r="H51" s="11"/>
      <c r="J51" s="4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1:84" ht="15.75" x14ac:dyDescent="0.25">
      <c r="A52" s="7">
        <v>85</v>
      </c>
      <c r="B52" s="11" t="s">
        <v>271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1:84" ht="29.25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</row>
    <row r="54" spans="1:84" ht="20.25" x14ac:dyDescent="0.3">
      <c r="B54" s="45" t="s">
        <v>272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 ht="6" customHeight="1" x14ac:dyDescent="0.3">
      <c r="B55" s="4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 ht="20.25" x14ac:dyDescent="0.3">
      <c r="B56" s="13" t="s">
        <v>273</v>
      </c>
      <c r="C56" s="13" t="s">
        <v>274</v>
      </c>
      <c r="D56" s="13">
        <v>4</v>
      </c>
      <c r="E56" s="55" t="s">
        <v>275</v>
      </c>
      <c r="F56" s="13"/>
      <c r="G56" s="11"/>
      <c r="H56" s="11"/>
      <c r="I56" s="11"/>
      <c r="J56" s="4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ht="15.75" x14ac:dyDescent="0.25">
      <c r="B57" s="13" t="s">
        <v>276</v>
      </c>
      <c r="C57" s="13" t="s">
        <v>274</v>
      </c>
      <c r="D57" s="13">
        <v>2</v>
      </c>
      <c r="E57" s="55" t="s">
        <v>277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ht="15.75" x14ac:dyDescent="0.25">
      <c r="B58" s="13" t="s">
        <v>241</v>
      </c>
      <c r="C58" s="13" t="s">
        <v>274</v>
      </c>
      <c r="D58" s="13">
        <v>100</v>
      </c>
      <c r="E58" s="55" t="s">
        <v>278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1:84" ht="15.75" x14ac:dyDescent="0.25">
      <c r="B59" s="13" t="s">
        <v>5</v>
      </c>
      <c r="C59" s="13" t="s">
        <v>274</v>
      </c>
      <c r="D59" s="13">
        <v>120</v>
      </c>
      <c r="E59" s="55" t="s">
        <v>278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1:84" ht="15.75" x14ac:dyDescent="0.25">
      <c r="B60" s="13" t="s">
        <v>6</v>
      </c>
      <c r="C60" s="13" t="s">
        <v>274</v>
      </c>
      <c r="D60" s="13">
        <v>150</v>
      </c>
      <c r="E60" s="55" t="s">
        <v>278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1:84" ht="15.75" x14ac:dyDescent="0.25">
      <c r="B61" s="13" t="s">
        <v>244</v>
      </c>
      <c r="C61" s="13" t="s">
        <v>274</v>
      </c>
      <c r="D61" s="13">
        <v>150</v>
      </c>
      <c r="E61" s="55" t="s">
        <v>278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ht="15.75" x14ac:dyDescent="0.25">
      <c r="B62" s="13" t="s">
        <v>7</v>
      </c>
      <c r="C62" s="13" t="s">
        <v>274</v>
      </c>
      <c r="D62" s="13">
        <v>40</v>
      </c>
      <c r="E62" s="55" t="s">
        <v>278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1:84" ht="15.75" x14ac:dyDescent="0.25">
      <c r="B63" s="13" t="s">
        <v>245</v>
      </c>
      <c r="C63" s="13" t="s">
        <v>274</v>
      </c>
      <c r="D63" s="13">
        <v>100</v>
      </c>
      <c r="E63" s="55" t="s">
        <v>278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1:84" ht="15.75" x14ac:dyDescent="0.25">
      <c r="B64" s="13" t="s">
        <v>279</v>
      </c>
      <c r="C64" s="13" t="s">
        <v>274</v>
      </c>
      <c r="D64" s="13">
        <v>8</v>
      </c>
      <c r="E64" s="55" t="s">
        <v>280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2:84" ht="15.75" x14ac:dyDescent="0.25">
      <c r="B65" s="13" t="s">
        <v>281</v>
      </c>
      <c r="C65" s="13" t="s">
        <v>282</v>
      </c>
      <c r="D65" s="13">
        <v>100</v>
      </c>
      <c r="E65" s="55" t="s">
        <v>265</v>
      </c>
      <c r="F65" s="1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2:84" ht="15.75" x14ac:dyDescent="0.25">
      <c r="B66" s="13" t="s">
        <v>283</v>
      </c>
      <c r="C66" s="13" t="s">
        <v>274</v>
      </c>
      <c r="D66" s="13">
        <v>32</v>
      </c>
      <c r="E66" s="55" t="s">
        <v>284</v>
      </c>
      <c r="F66" s="1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</row>
    <row r="67" spans="2:84" ht="15.75" x14ac:dyDescent="0.25">
      <c r="B67" s="13" t="s">
        <v>285</v>
      </c>
      <c r="C67" s="13" t="s">
        <v>274</v>
      </c>
      <c r="D67" s="13">
        <v>35</v>
      </c>
      <c r="E67" s="55" t="s">
        <v>259</v>
      </c>
      <c r="F67" s="1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</row>
    <row r="68" spans="2:84" ht="15.75" x14ac:dyDescent="0.25">
      <c r="B68" s="13" t="s">
        <v>286</v>
      </c>
      <c r="C68" s="13" t="s">
        <v>274</v>
      </c>
      <c r="D68" s="13">
        <v>200</v>
      </c>
      <c r="E68" s="55" t="s">
        <v>259</v>
      </c>
      <c r="F68" s="1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</row>
    <row r="69" spans="2:84" ht="15.75" x14ac:dyDescent="0.25">
      <c r="B69" s="13" t="s">
        <v>287</v>
      </c>
      <c r="C69" s="13" t="s">
        <v>274</v>
      </c>
      <c r="D69" s="13">
        <v>25</v>
      </c>
      <c r="E69" s="55" t="s">
        <v>265</v>
      </c>
      <c r="F69" s="1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</row>
    <row r="70" spans="2:84" ht="15.75" x14ac:dyDescent="0.25">
      <c r="B70" s="13" t="s">
        <v>288</v>
      </c>
      <c r="C70" s="13" t="s">
        <v>274</v>
      </c>
      <c r="D70" s="13">
        <v>4</v>
      </c>
      <c r="E70" s="55" t="s">
        <v>268</v>
      </c>
    </row>
    <row r="71" spans="2:84" ht="15.75" x14ac:dyDescent="0.25">
      <c r="B71" s="13" t="s">
        <v>289</v>
      </c>
      <c r="C71" s="13" t="s">
        <v>274</v>
      </c>
      <c r="D71" s="13">
        <v>2</v>
      </c>
      <c r="E71" s="55" t="s">
        <v>280</v>
      </c>
    </row>
    <row r="72" spans="2:84" ht="15.75" x14ac:dyDescent="0.25">
      <c r="B72" s="13" t="s">
        <v>290</v>
      </c>
      <c r="C72" s="13" t="s">
        <v>274</v>
      </c>
      <c r="D72" s="13">
        <v>4</v>
      </c>
      <c r="E72" s="55" t="s">
        <v>275</v>
      </c>
      <c r="F72" s="1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</row>
    <row r="73" spans="2:84" ht="9" customHeight="1" x14ac:dyDescent="0.25">
      <c r="B73" s="13"/>
      <c r="C73" s="13"/>
      <c r="D73" s="13"/>
      <c r="E73" s="55"/>
      <c r="F73" s="1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</row>
    <row r="74" spans="2:84" ht="15.75" x14ac:dyDescent="0.25">
      <c r="B74" s="13" t="s">
        <v>291</v>
      </c>
      <c r="C74" s="13">
        <v>0.5</v>
      </c>
      <c r="D74" s="13"/>
      <c r="E74" s="55" t="s">
        <v>292</v>
      </c>
      <c r="F74" s="13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</row>
    <row r="75" spans="2:84" ht="15.75" x14ac:dyDescent="0.25">
      <c r="B75" s="13" t="s">
        <v>293</v>
      </c>
      <c r="C75" s="13">
        <v>1</v>
      </c>
      <c r="D75" s="13"/>
      <c r="E75" s="55" t="s">
        <v>292</v>
      </c>
      <c r="F75" s="13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</row>
    <row r="76" spans="2:84" ht="15.75" x14ac:dyDescent="0.25">
      <c r="B76" s="13"/>
      <c r="C76" s="13"/>
      <c r="D76" s="13"/>
      <c r="E76" s="13"/>
      <c r="F76" s="13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</row>
    <row r="77" spans="2:84" ht="15.75" x14ac:dyDescent="0.25">
      <c r="B77" s="13"/>
      <c r="C77" s="13"/>
      <c r="D77" s="13"/>
      <c r="E77" s="13"/>
      <c r="F77" s="13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</row>
    <row r="78" spans="2:84" ht="15.75" x14ac:dyDescent="0.25">
      <c r="B78" s="13"/>
      <c r="C78" s="13"/>
      <c r="D78" s="13"/>
      <c r="E78" s="13"/>
      <c r="F78" s="13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</row>
    <row r="79" spans="2:84" ht="15.75" x14ac:dyDescent="0.25">
      <c r="B79" s="13"/>
      <c r="C79" s="13"/>
      <c r="D79" s="13"/>
      <c r="E79" s="13"/>
      <c r="F79" s="13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</row>
    <row r="80" spans="2:84" ht="15.75" x14ac:dyDescent="0.25">
      <c r="B80" s="13"/>
      <c r="C80" s="13"/>
      <c r="D80" s="13"/>
      <c r="E80" s="13"/>
      <c r="F80" s="13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</row>
    <row r="81" spans="2:84" ht="15.75" x14ac:dyDescent="0.25">
      <c r="B81" s="13"/>
      <c r="C81" s="13"/>
      <c r="D81" s="13"/>
      <c r="E81" s="13"/>
      <c r="F81" s="13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</row>
    <row r="82" spans="2:84" ht="15.75" x14ac:dyDescent="0.25">
      <c r="B82" s="13"/>
      <c r="C82" s="13"/>
      <c r="D82" s="13"/>
      <c r="E82" s="13"/>
      <c r="F82" s="13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</row>
    <row r="83" spans="2:84" ht="15.75" x14ac:dyDescent="0.25">
      <c r="B83" s="13"/>
      <c r="C83" s="13"/>
      <c r="D83" s="13"/>
      <c r="E83" s="13"/>
      <c r="F83" s="13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</row>
    <row r="84" spans="2:84" ht="15.75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</row>
    <row r="85" spans="2:84" ht="15.75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2:84" ht="15.75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2:84" ht="15.75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2:84" ht="15.75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2:84" ht="15.75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2:84" ht="15.75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2:84" ht="15.75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2:84" ht="15.75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2:84" ht="15.75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2:84" ht="15.75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2:84" ht="15.75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2:84" ht="15.75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2:84" ht="15.75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2:84" ht="15.75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2:84" ht="15.75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2:84" ht="15.75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2:84" ht="15.75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2:84" ht="15.75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ht="15.75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2:84" ht="15.75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2:84" ht="15.75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2:84" ht="15.75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2:84" ht="15.75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2:84" ht="15.75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2:84" ht="15.75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2:84" ht="15.75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2:84" ht="15.75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2:84" ht="15.75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2:84" ht="15.75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2:84" ht="15.75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2:84" ht="15.75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2:84" ht="15.75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2:84" ht="15.75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2:84" ht="15.75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2:84" ht="15.75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2:84" ht="15.75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2:84" ht="15.75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2:84" ht="15.75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2:84" ht="15.75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2:84" ht="15.75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2:84" ht="15.75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2:84" ht="15.75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2:84" ht="15.75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2:84" ht="15.75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2:84" ht="15.75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2:84" ht="15.75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2:84" ht="15.75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2:84" ht="15.75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2:84" ht="15.75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2:84" ht="15.75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2:84" ht="15.75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2:84" ht="15.75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2:84" ht="15.75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2:84" ht="15.75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2:84" ht="15.75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2:84" ht="15.75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2:84" ht="15.75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2:84" ht="15.75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2:84" ht="15.75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2:84" ht="15.75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2:84" ht="15.75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2:84" ht="15.75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2:84" ht="15.75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2:84" ht="15.75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2:84" ht="15.75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2:84" ht="15.75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2:84" ht="15.75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2:84" ht="15.75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2:84" ht="15.75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2:84" ht="15.75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2:84" ht="15.75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2:84" ht="15.75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2:84" ht="15.75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2:84" ht="15.75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2:84" ht="15.75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2:84" ht="15.75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2:84" ht="15.75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2:84" ht="15.75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2:84" ht="15.75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2:84" ht="15.75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2:84" ht="15.75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2:84" ht="15.75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2:84" ht="15.75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2:84" ht="15.75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2:84" ht="15.75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2:84" ht="15.75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2:84" ht="15.75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2:84" ht="15.75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2:84" ht="15.75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2:84" ht="15.75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2:84" ht="15.75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2:84" ht="15.75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</row>
    <row r="177" spans="2:84" ht="15.75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2:84" ht="15.75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2:84" ht="15.75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</row>
    <row r="180" spans="2:84" ht="15.75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2:84" ht="15.75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2:84" ht="15.75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2:84" ht="15.75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</row>
    <row r="184" spans="2:84" ht="15.75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2:84" ht="15.75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2:84" ht="15.75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</row>
    <row r="187" spans="2:84" ht="15.75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</row>
    <row r="188" spans="2:84" ht="15.75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</row>
    <row r="189" spans="2:84" ht="15.75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2:84" ht="15.75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</row>
    <row r="191" spans="2:84" ht="15.75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</row>
    <row r="192" spans="2:84" ht="15.75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2:84" ht="15.75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2:84" ht="15.75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2:84" ht="15.75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2:84" ht="15.75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2:84" ht="15.75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2:84" ht="15.75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2:84" ht="15.75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2:84" ht="15.75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2:84" ht="15.75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2:84" ht="15.75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2:84" ht="15.75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2:84" ht="15.75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2:84" ht="15.75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2:84" ht="15.75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2:84" ht="15.75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2:84" ht="15.75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2:84" ht="15.75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2:84" ht="15.75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2:84" ht="15.75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2:84" ht="15.75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2:84" ht="15.75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2:84" ht="15.75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2:84" ht="15.75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2:84" ht="15.75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2:84" ht="15.75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2:84" ht="15.75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2:84" ht="15.75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2:84" ht="15.75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2:84" ht="15.75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2:84" ht="15.75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2:84" ht="15.75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2:84" ht="15.75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2:84" ht="15.75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2:84" ht="15.75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2:84" ht="15.75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2:84" ht="15.75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2:84" ht="15.75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2:84" ht="15.75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2:84" ht="15.75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2:84" ht="15.75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2:84" ht="15.75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2:84" ht="15.75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2:84" ht="15.75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2:84" ht="15.75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2:84" ht="15.75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2:84" ht="15.75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2:84" ht="15.75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2:84" ht="15.75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2:84" ht="15.75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2:84" ht="15.75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2:84" ht="15.75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2:84" ht="15.75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2:84" ht="15.75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2:84" ht="15.75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2:84" ht="15.75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2:84" ht="15.75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2:84" ht="15.75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2:84" ht="15.75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2:84" ht="15.75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2:84" ht="15.75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2:84" ht="15.75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2:84" ht="15.75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2:84" ht="15.75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2:84" ht="15.75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2:84" ht="15.75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2:84" ht="15.75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2:84" ht="15.75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2:84" ht="15.75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2:84" ht="15.75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2:84" ht="15.75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2:84" ht="15.75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2:84" ht="15.75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2:84" ht="15.75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2:84" ht="15.75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2:84" ht="15.75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spans="2:84" ht="15.75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</row>
    <row r="269" spans="2:84" ht="15.75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</row>
    <row r="270" spans="2:84" ht="15.75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</row>
    <row r="271" spans="2:84" ht="15.75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</row>
    <row r="272" spans="2:84" ht="15.75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</row>
    <row r="273" spans="2:84" ht="15.75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</row>
    <row r="274" spans="2:84" ht="15.75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</row>
    <row r="275" spans="2:84" ht="15.75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</row>
    <row r="276" spans="2:84" ht="15.75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</row>
    <row r="277" spans="2:84" ht="15.75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</row>
    <row r="278" spans="2:84" ht="15.75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</row>
    <row r="279" spans="2:84" ht="15.75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</row>
    <row r="280" spans="2:84" ht="15.75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</row>
    <row r="281" spans="2:84" ht="15.75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</row>
    <row r="282" spans="2:84" ht="15.75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</row>
    <row r="283" spans="2:84" ht="15.75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</row>
    <row r="284" spans="2:84" ht="15.75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</row>
    <row r="285" spans="2:84" ht="15.75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</row>
    <row r="286" spans="2:84" ht="15.75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</row>
    <row r="287" spans="2:84" ht="15.75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</row>
    <row r="288" spans="2:84" ht="15.75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</row>
    <row r="289" spans="2:84" ht="15.75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</row>
    <row r="290" spans="2:84" ht="15.75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</row>
    <row r="291" spans="2:84" ht="15.75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</row>
    <row r="292" spans="2:84" ht="15.75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</row>
    <row r="293" spans="2:84" ht="15.75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</row>
    <row r="294" spans="2:84" ht="15.75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</row>
    <row r="295" spans="2:84" ht="15.75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</row>
    <row r="296" spans="2:84" ht="15.75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</row>
    <row r="297" spans="2:84" ht="15.75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</row>
    <row r="298" spans="2:84" ht="15.75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</row>
    <row r="299" spans="2:84" ht="15.75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</row>
    <row r="300" spans="2:84" ht="15.75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</row>
    <row r="301" spans="2:84" ht="15.75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</row>
    <row r="302" spans="2:84" ht="15.75" x14ac:dyDescent="0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</row>
    <row r="303" spans="2:84" ht="15.75" x14ac:dyDescent="0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</row>
    <row r="304" spans="2:84" ht="15.75" x14ac:dyDescent="0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</row>
    <row r="305" spans="2:84" ht="15.75" x14ac:dyDescent="0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</row>
    <row r="306" spans="2:84" ht="15.75" x14ac:dyDescent="0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</row>
    <row r="307" spans="2:84" ht="15.75" x14ac:dyDescent="0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</row>
    <row r="308" spans="2:84" ht="15.75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</row>
    <row r="309" spans="2:84" ht="15.75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</row>
    <row r="310" spans="2:84" ht="15.75" x14ac:dyDescent="0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</row>
    <row r="311" spans="2:84" ht="15.75" x14ac:dyDescent="0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</row>
    <row r="312" spans="2:84" ht="15.75" x14ac:dyDescent="0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</row>
    <row r="313" spans="2:84" ht="15.75" x14ac:dyDescent="0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</row>
    <row r="314" spans="2:84" ht="15.75" x14ac:dyDescent="0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</row>
    <row r="315" spans="2:84" ht="15.75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</row>
    <row r="316" spans="2:84" ht="15.75" x14ac:dyDescent="0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</row>
    <row r="317" spans="2:84" ht="15.75" x14ac:dyDescent="0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</row>
    <row r="318" spans="2:84" ht="15.75" x14ac:dyDescent="0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</row>
    <row r="319" spans="2:84" ht="15.75" x14ac:dyDescent="0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</row>
    <row r="320" spans="2:84" ht="15.75" x14ac:dyDescent="0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</row>
    <row r="321" spans="2:84" ht="15.75" x14ac:dyDescent="0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</row>
    <row r="322" spans="2:84" ht="15.75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</row>
    <row r="323" spans="2:84" ht="15.75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</row>
    <row r="324" spans="2:84" ht="15.75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</row>
    <row r="325" spans="2:84" ht="15.75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</row>
    <row r="326" spans="2:84" ht="15.75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</row>
    <row r="327" spans="2:84" ht="15.75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</row>
    <row r="328" spans="2:84" ht="15.75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</row>
    <row r="329" spans="2:84" ht="15.75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</row>
    <row r="330" spans="2:84" ht="15.75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</row>
    <row r="331" spans="2:84" ht="15.75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</row>
    <row r="332" spans="2:84" ht="15.75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</row>
    <row r="333" spans="2:84" ht="15.75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</row>
    <row r="334" spans="2:84" ht="15.75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</row>
    <row r="335" spans="2:84" ht="15.75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</row>
    <row r="336" spans="2:84" ht="15.75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</row>
    <row r="337" spans="2:84" ht="15.75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</row>
    <row r="338" spans="2:84" ht="15.75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</row>
    <row r="339" spans="2:84" ht="15.75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</row>
    <row r="340" spans="2:84" ht="15.75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</row>
    <row r="341" spans="2:84" ht="15.75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</row>
    <row r="342" spans="2:84" ht="15.75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</row>
    <row r="343" spans="2:84" ht="15.75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</row>
    <row r="344" spans="2:84" ht="15.75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</row>
    <row r="345" spans="2:84" ht="15.75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</row>
    <row r="346" spans="2:84" ht="15.75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</row>
    <row r="347" spans="2:84" ht="15.75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</row>
    <row r="348" spans="2:84" ht="15.75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</row>
    <row r="349" spans="2:84" ht="15.75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</row>
    <row r="350" spans="2:84" ht="15.75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</row>
    <row r="351" spans="2:84" ht="15.75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</row>
    <row r="352" spans="2:84" ht="15.75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</row>
    <row r="353" spans="2:84" ht="15.75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</row>
    <row r="354" spans="2:84" ht="15.75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</row>
    <row r="355" spans="2:84" ht="15.75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</row>
    <row r="356" spans="2:84" ht="15.75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</row>
    <row r="357" spans="2:84" ht="15.75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</row>
    <row r="358" spans="2:84" ht="15.75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</row>
    <row r="359" spans="2:84" ht="15.75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</row>
    <row r="360" spans="2:84" ht="15.75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</row>
    <row r="361" spans="2:84" ht="15.75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</row>
    <row r="362" spans="2:84" ht="15.75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</row>
    <row r="363" spans="2:84" ht="15.75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</row>
    <row r="364" spans="2:84" ht="15.75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</row>
    <row r="365" spans="2:84" ht="15.75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</row>
    <row r="366" spans="2:84" ht="15.75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</row>
    <row r="367" spans="2:84" ht="15.75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</row>
    <row r="368" spans="2:84" ht="15.75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</row>
    <row r="369" spans="2:84" ht="15.75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</row>
    <row r="370" spans="2:84" ht="15.75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</row>
    <row r="371" spans="2:84" ht="15.75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</row>
    <row r="372" spans="2:84" ht="15.75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</row>
    <row r="373" spans="2:84" ht="15.75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</row>
    <row r="374" spans="2:84" ht="15.75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</row>
    <row r="375" spans="2:84" ht="15.75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</row>
    <row r="376" spans="2:84" ht="15.75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</row>
    <row r="377" spans="2:84" ht="15.75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</row>
    <row r="378" spans="2:84" ht="15.75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</row>
    <row r="379" spans="2:84" ht="15.75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</row>
    <row r="380" spans="2:84" ht="15.75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</row>
    <row r="381" spans="2:84" ht="15.75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</row>
    <row r="382" spans="2:84" ht="15.75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</row>
    <row r="383" spans="2:84" ht="15.75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</row>
    <row r="384" spans="2:84" ht="15.75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</row>
    <row r="385" spans="2:84" ht="15.75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</row>
    <row r="386" spans="2:84" ht="15.75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</row>
    <row r="387" spans="2:84" ht="15.75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</row>
    <row r="388" spans="2:84" ht="15.75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</row>
    <row r="389" spans="2:84" ht="15.75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</row>
    <row r="390" spans="2:84" ht="15.75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</row>
    <row r="391" spans="2:84" ht="15.75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</row>
    <row r="392" spans="2:84" ht="15.75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</row>
    <row r="393" spans="2:84" ht="15.75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</row>
    <row r="394" spans="2:84" ht="15.75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</row>
    <row r="395" spans="2:84" ht="15.75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</row>
    <row r="396" spans="2:84" ht="15.75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</row>
    <row r="397" spans="2:84" ht="15.75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</row>
    <row r="398" spans="2:84" ht="15.75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</row>
    <row r="399" spans="2:84" ht="15.75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</row>
    <row r="400" spans="2:84" ht="15.75" x14ac:dyDescent="0.25">
      <c r="B400" s="11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</row>
    <row r="401" spans="2:79" ht="15.75" x14ac:dyDescent="0.25"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</row>
    <row r="402" spans="2:79" ht="15.75" x14ac:dyDescent="0.25"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</row>
    <row r="403" spans="2:79" ht="15.75" x14ac:dyDescent="0.25"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</row>
    <row r="404" spans="2:79" ht="15.75" x14ac:dyDescent="0.25"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</row>
    <row r="405" spans="2:79" ht="15.75" x14ac:dyDescent="0.25"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</row>
    <row r="406" spans="2:79" ht="15.75" x14ac:dyDescent="0.25"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</row>
    <row r="407" spans="2:79" ht="15.75" x14ac:dyDescent="0.25"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</row>
    <row r="408" spans="2:79" ht="15.75" x14ac:dyDescent="0.25">
      <c r="B408" s="56"/>
    </row>
  </sheetData>
  <mergeCells count="2">
    <mergeCell ref="B5:C5"/>
    <mergeCell ref="B24:C2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4" sqref="E14"/>
    </sheetView>
  </sheetViews>
  <sheetFormatPr defaultRowHeight="15" x14ac:dyDescent="0.25"/>
  <cols>
    <col min="1" max="1" width="21.140625" bestFit="1" customWidth="1"/>
    <col min="2" max="2" width="12.140625" customWidth="1"/>
    <col min="3" max="3" width="8.42578125" style="3" customWidth="1"/>
    <col min="4" max="4" width="14.5703125" style="7" customWidth="1"/>
    <col min="5" max="5" width="9.5703125" bestFit="1" customWidth="1"/>
  </cols>
  <sheetData>
    <row r="1" spans="1:5" x14ac:dyDescent="0.25">
      <c r="A1" t="s">
        <v>347</v>
      </c>
      <c r="B1" s="3" t="s">
        <v>349</v>
      </c>
      <c r="C1" s="3" t="s">
        <v>358</v>
      </c>
      <c r="D1" s="61" t="s">
        <v>41</v>
      </c>
      <c r="E1" s="3"/>
    </row>
    <row r="2" spans="1:5" x14ac:dyDescent="0.25">
      <c r="A2" s="59"/>
    </row>
    <row r="3" spans="1:5" x14ac:dyDescent="0.25">
      <c r="A3" t="s">
        <v>348</v>
      </c>
      <c r="B3">
        <v>0</v>
      </c>
      <c r="C3" s="3" t="s">
        <v>359</v>
      </c>
      <c r="D3" s="7">
        <v>140</v>
      </c>
      <c r="E3" s="7">
        <f>+B3*D3</f>
        <v>0</v>
      </c>
    </row>
    <row r="4" spans="1:5" x14ac:dyDescent="0.25">
      <c r="A4" t="s">
        <v>350</v>
      </c>
      <c r="B4">
        <v>4</v>
      </c>
      <c r="C4" s="3" t="s">
        <v>360</v>
      </c>
      <c r="D4" s="7">
        <v>45</v>
      </c>
      <c r="E4" s="7">
        <f t="shared" ref="E4:E13" si="0">+B4*D4</f>
        <v>180</v>
      </c>
    </row>
    <row r="5" spans="1:5" x14ac:dyDescent="0.25">
      <c r="A5" t="s">
        <v>352</v>
      </c>
      <c r="B5">
        <v>1</v>
      </c>
      <c r="C5" s="3" t="s">
        <v>353</v>
      </c>
      <c r="D5" s="7">
        <v>1000</v>
      </c>
      <c r="E5" s="7">
        <f t="shared" si="0"/>
        <v>1000</v>
      </c>
    </row>
    <row r="6" spans="1:5" x14ac:dyDescent="0.25">
      <c r="A6" t="s">
        <v>354</v>
      </c>
      <c r="B6">
        <v>0</v>
      </c>
      <c r="C6" s="3" t="s">
        <v>353</v>
      </c>
      <c r="E6" s="7">
        <f t="shared" si="0"/>
        <v>0</v>
      </c>
    </row>
    <row r="7" spans="1:5" x14ac:dyDescent="0.25">
      <c r="A7" t="s">
        <v>355</v>
      </c>
      <c r="B7">
        <v>0</v>
      </c>
      <c r="C7" s="3" t="s">
        <v>361</v>
      </c>
      <c r="D7" s="7">
        <v>1200</v>
      </c>
      <c r="E7" s="7">
        <f t="shared" si="0"/>
        <v>0</v>
      </c>
    </row>
    <row r="8" spans="1:5" x14ac:dyDescent="0.25">
      <c r="A8" t="s">
        <v>356</v>
      </c>
      <c r="B8">
        <v>0</v>
      </c>
      <c r="C8" s="3" t="s">
        <v>361</v>
      </c>
      <c r="D8" s="7">
        <v>200</v>
      </c>
      <c r="E8" s="7">
        <f t="shared" si="0"/>
        <v>0</v>
      </c>
    </row>
    <row r="9" spans="1:5" x14ac:dyDescent="0.25">
      <c r="A9" t="s">
        <v>357</v>
      </c>
      <c r="B9">
        <v>1</v>
      </c>
      <c r="C9" s="3" t="s">
        <v>353</v>
      </c>
      <c r="D9" s="7">
        <v>500</v>
      </c>
      <c r="E9" s="7">
        <f t="shared" si="0"/>
        <v>500</v>
      </c>
    </row>
    <row r="10" spans="1:5" x14ac:dyDescent="0.25">
      <c r="A10" t="s">
        <v>362</v>
      </c>
      <c r="B10">
        <v>1</v>
      </c>
      <c r="C10" s="3" t="s">
        <v>353</v>
      </c>
      <c r="D10" s="7">
        <v>1000</v>
      </c>
      <c r="E10" s="7">
        <f t="shared" si="0"/>
        <v>1000</v>
      </c>
    </row>
    <row r="11" spans="1:5" x14ac:dyDescent="0.25">
      <c r="A11" t="s">
        <v>363</v>
      </c>
      <c r="B11">
        <v>1</v>
      </c>
      <c r="C11" s="3" t="s">
        <v>353</v>
      </c>
      <c r="E11" s="7">
        <f t="shared" si="0"/>
        <v>0</v>
      </c>
    </row>
    <row r="12" spans="1:5" x14ac:dyDescent="0.25">
      <c r="E12" s="7">
        <f t="shared" si="0"/>
        <v>0</v>
      </c>
    </row>
    <row r="13" spans="1:5" x14ac:dyDescent="0.25">
      <c r="E13" s="7">
        <f t="shared" si="0"/>
        <v>0</v>
      </c>
    </row>
    <row r="14" spans="1:5" x14ac:dyDescent="0.25">
      <c r="D14" s="7" t="s">
        <v>351</v>
      </c>
      <c r="E14" s="60">
        <f>SUM(E3:E13)</f>
        <v>2680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pane ySplit="1" topLeftCell="A2" activePane="bottomLeft" state="frozen"/>
      <selection pane="bottomLeft" activeCell="G59" sqref="G59"/>
    </sheetView>
  </sheetViews>
  <sheetFormatPr defaultRowHeight="15" x14ac:dyDescent="0.25"/>
  <cols>
    <col min="1" max="1" width="18.42578125" customWidth="1"/>
    <col min="2" max="2" width="9.140625" style="1" customWidth="1"/>
    <col min="4" max="4" width="10.28515625" style="1" customWidth="1"/>
    <col min="7" max="7" width="9.85546875" customWidth="1"/>
  </cols>
  <sheetData>
    <row r="1" spans="1:8" x14ac:dyDescent="0.25">
      <c r="C1" s="3" t="s">
        <v>26</v>
      </c>
      <c r="D1" s="6" t="s">
        <v>27</v>
      </c>
      <c r="E1" s="3" t="s">
        <v>20</v>
      </c>
    </row>
    <row r="2" spans="1:8" ht="4.5" customHeight="1" x14ac:dyDescent="0.25">
      <c r="E2" s="5"/>
      <c r="F2" s="5"/>
      <c r="G2" s="5"/>
      <c r="H2" s="5"/>
    </row>
    <row r="3" spans="1:8" x14ac:dyDescent="0.25">
      <c r="A3" t="s">
        <v>1</v>
      </c>
      <c r="B3" s="4" t="s">
        <v>21</v>
      </c>
    </row>
    <row r="4" spans="1:8" x14ac:dyDescent="0.25">
      <c r="A4" t="s">
        <v>0</v>
      </c>
      <c r="B4" s="1">
        <v>586.75</v>
      </c>
    </row>
    <row r="5" spans="1:8" x14ac:dyDescent="0.25">
      <c r="A5" t="s">
        <v>25</v>
      </c>
      <c r="B5" s="1">
        <v>577.79</v>
      </c>
      <c r="E5">
        <f>21*2</f>
        <v>42</v>
      </c>
    </row>
    <row r="6" spans="1:8" x14ac:dyDescent="0.25">
      <c r="C6" s="1">
        <f>+B4-B5</f>
        <v>8.9600000000000364</v>
      </c>
      <c r="D6" s="1">
        <f>+C6-1</f>
        <v>7.9600000000000364</v>
      </c>
    </row>
    <row r="9" spans="1:8" x14ac:dyDescent="0.25">
      <c r="A9" t="s">
        <v>2</v>
      </c>
      <c r="B9" s="4" t="s">
        <v>22</v>
      </c>
    </row>
    <row r="10" spans="1:8" x14ac:dyDescent="0.25">
      <c r="A10" t="s">
        <v>0</v>
      </c>
      <c r="B10" s="1">
        <v>586.4</v>
      </c>
    </row>
    <row r="11" spans="1:8" x14ac:dyDescent="0.25">
      <c r="A11" t="s">
        <v>25</v>
      </c>
      <c r="B11" s="1">
        <v>578.39</v>
      </c>
      <c r="E11">
        <f>21*2</f>
        <v>42</v>
      </c>
    </row>
    <row r="12" spans="1:8" x14ac:dyDescent="0.25">
      <c r="A12" t="s">
        <v>28</v>
      </c>
      <c r="B12" s="1">
        <v>582.52</v>
      </c>
      <c r="E12">
        <v>8</v>
      </c>
    </row>
    <row r="13" spans="1:8" x14ac:dyDescent="0.25">
      <c r="C13" s="1">
        <f>+B10-B11</f>
        <v>8.0099999999999909</v>
      </c>
      <c r="D13" s="1">
        <f>+C13-1</f>
        <v>7.0099999999999909</v>
      </c>
    </row>
    <row r="15" spans="1:8" x14ac:dyDescent="0.25">
      <c r="A15" t="s">
        <v>3</v>
      </c>
      <c r="B15" s="4" t="s">
        <v>23</v>
      </c>
    </row>
    <row r="16" spans="1:8" x14ac:dyDescent="0.25">
      <c r="A16" t="s">
        <v>0</v>
      </c>
      <c r="B16" s="1">
        <v>587</v>
      </c>
    </row>
    <row r="17" spans="1:5" x14ac:dyDescent="0.25">
      <c r="A17" t="s">
        <v>25</v>
      </c>
      <c r="B17" s="1">
        <v>578.82000000000005</v>
      </c>
      <c r="E17">
        <f>21*2</f>
        <v>42</v>
      </c>
    </row>
    <row r="18" spans="1:5" x14ac:dyDescent="0.25">
      <c r="C18" s="1">
        <f>+B16-B17</f>
        <v>8.17999999999995</v>
      </c>
      <c r="D18" s="1">
        <f>+C18-1</f>
        <v>7.17999999999995</v>
      </c>
    </row>
    <row r="20" spans="1:5" x14ac:dyDescent="0.25">
      <c r="A20" t="s">
        <v>4</v>
      </c>
      <c r="B20" s="4" t="s">
        <v>24</v>
      </c>
    </row>
    <row r="21" spans="1:5" x14ac:dyDescent="0.25">
      <c r="A21" t="s">
        <v>0</v>
      </c>
      <c r="B21" s="1">
        <v>587</v>
      </c>
    </row>
    <row r="22" spans="1:5" x14ac:dyDescent="0.25">
      <c r="A22" t="s">
        <v>30</v>
      </c>
      <c r="B22" s="1">
        <v>579.15</v>
      </c>
      <c r="C22" s="1">
        <f>+B21-B22</f>
        <v>7.8500000000000227</v>
      </c>
      <c r="D22" s="1">
        <f>+C22-1</f>
        <v>6.8500000000000227</v>
      </c>
      <c r="E22">
        <v>21</v>
      </c>
    </row>
    <row r="23" spans="1:5" x14ac:dyDescent="0.25">
      <c r="A23" t="s">
        <v>31</v>
      </c>
      <c r="B23" s="1">
        <v>579.4</v>
      </c>
      <c r="E23">
        <v>18</v>
      </c>
    </row>
    <row r="24" spans="1:5" x14ac:dyDescent="0.25">
      <c r="A24" t="s">
        <v>6</v>
      </c>
      <c r="B24" s="1">
        <v>579.65</v>
      </c>
      <c r="E24">
        <v>15</v>
      </c>
    </row>
    <row r="25" spans="1:5" x14ac:dyDescent="0.25">
      <c r="A25" t="s">
        <v>7</v>
      </c>
      <c r="B25" s="1">
        <v>583.16</v>
      </c>
      <c r="E25">
        <v>8</v>
      </c>
    </row>
    <row r="28" spans="1:5" x14ac:dyDescent="0.25">
      <c r="A28" t="s">
        <v>8</v>
      </c>
      <c r="B28" s="4" t="s">
        <v>29</v>
      </c>
    </row>
    <row r="29" spans="1:5" x14ac:dyDescent="0.25">
      <c r="A29" t="s">
        <v>0</v>
      </c>
      <c r="B29" s="1">
        <v>587.29999999999995</v>
      </c>
    </row>
    <row r="30" spans="1:5" x14ac:dyDescent="0.25">
      <c r="A30" t="s">
        <v>32</v>
      </c>
      <c r="B30" s="1">
        <v>579.54</v>
      </c>
      <c r="C30" s="1">
        <f>+B29-B30</f>
        <v>7.7599999999999909</v>
      </c>
      <c r="D30" s="1">
        <f>+C30-1</f>
        <v>6.7599999999999909</v>
      </c>
      <c r="E30">
        <f>18*2</f>
        <v>36</v>
      </c>
    </row>
    <row r="31" spans="1:5" x14ac:dyDescent="0.25">
      <c r="A31" t="s">
        <v>11</v>
      </c>
      <c r="B31" s="1">
        <v>580.04</v>
      </c>
      <c r="E31">
        <v>12</v>
      </c>
    </row>
    <row r="32" spans="1:5" x14ac:dyDescent="0.25">
      <c r="A32" t="s">
        <v>10</v>
      </c>
      <c r="B32" s="1">
        <v>583.16</v>
      </c>
      <c r="E32">
        <v>8</v>
      </c>
    </row>
    <row r="33" spans="1:5" x14ac:dyDescent="0.25">
      <c r="A33" t="s">
        <v>9</v>
      </c>
      <c r="B33" s="1">
        <v>583.70000000000005</v>
      </c>
      <c r="E33">
        <v>12</v>
      </c>
    </row>
    <row r="36" spans="1:5" x14ac:dyDescent="0.25">
      <c r="A36" t="s">
        <v>12</v>
      </c>
      <c r="B36" s="4" t="s">
        <v>33</v>
      </c>
    </row>
    <row r="37" spans="1:5" x14ac:dyDescent="0.25">
      <c r="A37" t="s">
        <v>0</v>
      </c>
      <c r="B37" s="1">
        <v>587.5</v>
      </c>
    </row>
    <row r="38" spans="1:5" x14ac:dyDescent="0.25">
      <c r="A38" t="s">
        <v>34</v>
      </c>
      <c r="B38" s="1">
        <v>580.35</v>
      </c>
      <c r="C38" s="1">
        <f>+B37-B38</f>
        <v>7.1499999999999773</v>
      </c>
      <c r="D38" s="1">
        <f>+C38-1</f>
        <v>6.1499999999999773</v>
      </c>
      <c r="E38">
        <v>18</v>
      </c>
    </row>
    <row r="39" spans="1:5" x14ac:dyDescent="0.25">
      <c r="A39" t="s">
        <v>35</v>
      </c>
      <c r="B39" s="1">
        <v>580.35</v>
      </c>
      <c r="E39">
        <v>15</v>
      </c>
    </row>
    <row r="40" spans="1:5" x14ac:dyDescent="0.25">
      <c r="A40" t="s">
        <v>13</v>
      </c>
      <c r="B40" s="1">
        <v>584</v>
      </c>
      <c r="E40">
        <v>8</v>
      </c>
    </row>
    <row r="41" spans="1:5" x14ac:dyDescent="0.25">
      <c r="A41" t="s">
        <v>14</v>
      </c>
      <c r="B41" s="1">
        <v>582.96</v>
      </c>
      <c r="E41">
        <v>8</v>
      </c>
    </row>
    <row r="44" spans="1:5" x14ac:dyDescent="0.25">
      <c r="A44" t="s">
        <v>15</v>
      </c>
      <c r="B44" s="4" t="s">
        <v>36</v>
      </c>
    </row>
    <row r="45" spans="1:5" x14ac:dyDescent="0.25">
      <c r="A45" t="s">
        <v>0</v>
      </c>
      <c r="B45" s="1">
        <v>587.5</v>
      </c>
    </row>
    <row r="46" spans="1:5" x14ac:dyDescent="0.25">
      <c r="A46" t="s">
        <v>37</v>
      </c>
      <c r="B46" s="1">
        <v>580.41</v>
      </c>
      <c r="C46" s="1">
        <f>+B45-B46</f>
        <v>7.0900000000000318</v>
      </c>
      <c r="D46" s="1">
        <f>+C46-1</f>
        <v>6.0900000000000318</v>
      </c>
      <c r="E46">
        <f>15*2</f>
        <v>30</v>
      </c>
    </row>
    <row r="48" spans="1:5" ht="32.450000000000003" customHeight="1" x14ac:dyDescent="0.25"/>
    <row r="49" spans="1:7" x14ac:dyDescent="0.25">
      <c r="F49" t="s">
        <v>41</v>
      </c>
    </row>
    <row r="50" spans="1:7" x14ac:dyDescent="0.25">
      <c r="A50" t="s">
        <v>38</v>
      </c>
      <c r="C50" s="1">
        <f>SUM(C6:C46)</f>
        <v>55</v>
      </c>
      <c r="F50" s="7"/>
    </row>
    <row r="51" spans="1:7" x14ac:dyDescent="0.25">
      <c r="A51" t="s">
        <v>39</v>
      </c>
      <c r="C51" s="2"/>
      <c r="D51" s="1">
        <f>SUM(D3:D49)</f>
        <v>48</v>
      </c>
      <c r="F51" s="7"/>
    </row>
    <row r="52" spans="1:7" x14ac:dyDescent="0.25">
      <c r="A52" t="s">
        <v>40</v>
      </c>
      <c r="C52" s="2"/>
      <c r="E52">
        <f>SUM(E3:E47)</f>
        <v>343</v>
      </c>
      <c r="F52" s="7">
        <v>7</v>
      </c>
      <c r="G52" s="7">
        <f t="shared" ref="G52:G57" si="0">+F52*E52</f>
        <v>2401</v>
      </c>
    </row>
    <row r="53" spans="1:7" x14ac:dyDescent="0.25">
      <c r="A53" t="s">
        <v>16</v>
      </c>
      <c r="C53" s="2"/>
      <c r="E53" s="1">
        <f>+D51</f>
        <v>48</v>
      </c>
      <c r="F53" s="7">
        <v>40</v>
      </c>
      <c r="G53" s="7">
        <f t="shared" si="0"/>
        <v>1920</v>
      </c>
    </row>
    <row r="54" spans="1:7" x14ac:dyDescent="0.25">
      <c r="A54" t="s">
        <v>17</v>
      </c>
      <c r="E54" s="2">
        <v>7</v>
      </c>
      <c r="F54" s="7">
        <v>160</v>
      </c>
      <c r="G54" s="7">
        <f t="shared" si="0"/>
        <v>1120</v>
      </c>
    </row>
    <row r="55" spans="1:7" x14ac:dyDescent="0.25">
      <c r="A55" t="s">
        <v>18</v>
      </c>
      <c r="E55" s="2">
        <v>7</v>
      </c>
      <c r="F55" s="7">
        <v>140</v>
      </c>
      <c r="G55" s="7">
        <f t="shared" si="0"/>
        <v>980</v>
      </c>
    </row>
    <row r="56" spans="1:7" x14ac:dyDescent="0.25">
      <c r="A56" t="s">
        <v>19</v>
      </c>
      <c r="E56" s="2">
        <v>7</v>
      </c>
      <c r="F56" s="7">
        <v>10</v>
      </c>
      <c r="G56" s="7">
        <f t="shared" si="0"/>
        <v>70</v>
      </c>
    </row>
    <row r="57" spans="1:7" x14ac:dyDescent="0.25">
      <c r="A57" t="s">
        <v>42</v>
      </c>
      <c r="C57" s="2"/>
      <c r="E57" s="2">
        <v>7</v>
      </c>
      <c r="F57" s="7">
        <v>305</v>
      </c>
      <c r="G57" s="7">
        <f t="shared" si="0"/>
        <v>2135</v>
      </c>
    </row>
    <row r="58" spans="1:7" x14ac:dyDescent="0.25">
      <c r="C58" s="2"/>
      <c r="F58" s="7" t="s">
        <v>43</v>
      </c>
      <c r="G58" s="7">
        <f>SUM(G52:G57)</f>
        <v>8626</v>
      </c>
    </row>
    <row r="59" spans="1:7" x14ac:dyDescent="0.25">
      <c r="C59" s="2"/>
      <c r="F59" s="7" t="s">
        <v>44</v>
      </c>
      <c r="G59" s="7">
        <f>+G58/7</f>
        <v>1232.2857142857142</v>
      </c>
    </row>
    <row r="60" spans="1:7" x14ac:dyDescent="0.25">
      <c r="C60" s="2"/>
      <c r="F60" s="7"/>
    </row>
    <row r="61" spans="1:7" x14ac:dyDescent="0.25">
      <c r="F61" s="7"/>
    </row>
  </sheetData>
  <phoneticPr fontId="2" type="noConversion"/>
  <pageMargins left="0.7" right="0.7" top="0.75" bottom="0.75" header="0.3" footer="0.3"/>
  <pageSetup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31" sqref="C31"/>
    </sheetView>
  </sheetViews>
  <sheetFormatPr defaultRowHeight="15" x14ac:dyDescent="0.25"/>
  <cols>
    <col min="1" max="1" width="3" bestFit="1" customWidth="1"/>
    <col min="2" max="2" width="4.5703125" customWidth="1"/>
    <col min="3" max="3" width="33.85546875" customWidth="1"/>
    <col min="4" max="4" width="8" customWidth="1"/>
    <col min="5" max="5" width="7.85546875" customWidth="1"/>
    <col min="6" max="6" width="7.7109375" style="3" customWidth="1"/>
    <col min="7" max="7" width="2" customWidth="1"/>
    <col min="8" max="8" width="6.7109375" style="59" customWidth="1"/>
    <col min="9" max="9" width="10.140625" style="59" customWidth="1"/>
    <col min="10" max="10" width="2.42578125" style="59" customWidth="1"/>
    <col min="11" max="12" width="9.5703125" style="59" customWidth="1"/>
    <col min="13" max="17" width="10.140625" style="59" customWidth="1"/>
    <col min="18" max="18" width="2.140625" style="59" customWidth="1"/>
    <col min="19" max="19" width="3.85546875" bestFit="1" customWidth="1"/>
    <col min="20" max="20" width="6.140625" bestFit="1" customWidth="1"/>
    <col min="21" max="21" width="7.140625" bestFit="1" customWidth="1"/>
    <col min="22" max="22" width="4.85546875" bestFit="1" customWidth="1"/>
    <col min="23" max="23" width="7.85546875" bestFit="1" customWidth="1"/>
    <col min="24" max="24" width="8.85546875" bestFit="1" customWidth="1"/>
    <col min="25" max="25" width="5.85546875" customWidth="1"/>
    <col min="26" max="26" width="7.140625" customWidth="1"/>
    <col min="27" max="27" width="8.5703125" customWidth="1"/>
    <col min="28" max="28" width="11.85546875" bestFit="1" customWidth="1"/>
    <col min="29" max="29" width="8.140625" customWidth="1"/>
    <col min="30" max="30" width="11.85546875" customWidth="1"/>
    <col min="31" max="31" width="4.42578125" customWidth="1"/>
    <col min="34" max="34" width="8.7109375" style="64"/>
    <col min="35" max="35" width="8" bestFit="1" customWidth="1"/>
    <col min="36" max="36" width="9.85546875" bestFit="1" customWidth="1"/>
  </cols>
  <sheetData>
    <row r="1" spans="1:40" x14ac:dyDescent="0.25">
      <c r="C1" t="s">
        <v>294</v>
      </c>
      <c r="D1" s="3" t="s">
        <v>295</v>
      </c>
      <c r="E1" s="3" t="s">
        <v>296</v>
      </c>
      <c r="H1" s="62" t="s">
        <v>387</v>
      </c>
      <c r="I1" s="62" t="s">
        <v>387</v>
      </c>
      <c r="J1" s="62"/>
      <c r="K1" s="62" t="s">
        <v>343</v>
      </c>
      <c r="L1" s="62" t="s">
        <v>42</v>
      </c>
      <c r="M1" s="59" t="s">
        <v>388</v>
      </c>
      <c r="N1" s="62" t="s">
        <v>379</v>
      </c>
      <c r="O1" s="62" t="s">
        <v>378</v>
      </c>
      <c r="P1" s="62" t="s">
        <v>380</v>
      </c>
      <c r="Q1" s="62" t="s">
        <v>381</v>
      </c>
      <c r="R1" s="62"/>
      <c r="S1" s="3" t="s">
        <v>344</v>
      </c>
      <c r="T1" s="3" t="s">
        <v>365</v>
      </c>
      <c r="U1" t="s">
        <v>366</v>
      </c>
      <c r="V1" t="s">
        <v>369</v>
      </c>
      <c r="W1" t="s">
        <v>370</v>
      </c>
      <c r="X1" t="s">
        <v>371</v>
      </c>
      <c r="Z1" t="s">
        <v>374</v>
      </c>
      <c r="AA1" t="str">
        <f>+Z1</f>
        <v>Vol./Ft</v>
      </c>
      <c r="AB1" t="s">
        <v>390</v>
      </c>
      <c r="AC1" t="s">
        <v>391</v>
      </c>
      <c r="AF1" t="s">
        <v>345</v>
      </c>
      <c r="AK1" s="3" t="s">
        <v>351</v>
      </c>
    </row>
    <row r="2" spans="1:40" x14ac:dyDescent="0.25">
      <c r="D2" s="3"/>
      <c r="E2" s="3"/>
      <c r="H2" s="59" t="s">
        <v>41</v>
      </c>
      <c r="I2" s="62" t="s">
        <v>351</v>
      </c>
      <c r="J2" s="62"/>
      <c r="K2" s="59" t="s">
        <v>41</v>
      </c>
      <c r="N2" s="7">
        <v>15</v>
      </c>
      <c r="O2" s="7"/>
      <c r="Q2" s="59">
        <v>15</v>
      </c>
      <c r="S2" t="s">
        <v>372</v>
      </c>
      <c r="T2" s="63" t="s">
        <v>367</v>
      </c>
      <c r="U2" t="s">
        <v>368</v>
      </c>
      <c r="X2" t="s">
        <v>373</v>
      </c>
      <c r="Y2" t="s">
        <v>392</v>
      </c>
      <c r="Z2" t="s">
        <v>375</v>
      </c>
      <c r="AA2" t="s">
        <v>376</v>
      </c>
      <c r="AC2" t="s">
        <v>344</v>
      </c>
      <c r="AF2" t="s">
        <v>365</v>
      </c>
      <c r="AG2" s="3" t="s">
        <v>382</v>
      </c>
      <c r="AH2" s="65" t="s">
        <v>383</v>
      </c>
      <c r="AI2" s="3"/>
      <c r="AJ2" s="65" t="s">
        <v>383</v>
      </c>
      <c r="AK2" s="3" t="s">
        <v>383</v>
      </c>
      <c r="AL2" s="3" t="s">
        <v>384</v>
      </c>
      <c r="AM2" s="3" t="s">
        <v>377</v>
      </c>
      <c r="AN2" s="3" t="s">
        <v>385</v>
      </c>
    </row>
    <row r="3" spans="1:40" x14ac:dyDescent="0.25">
      <c r="A3" s="57">
        <v>1</v>
      </c>
      <c r="B3" t="s">
        <v>297</v>
      </c>
      <c r="C3" t="s">
        <v>298</v>
      </c>
      <c r="D3" s="58">
        <v>36</v>
      </c>
      <c r="E3" s="58"/>
      <c r="F3" s="3" t="s">
        <v>299</v>
      </c>
    </row>
    <row r="4" spans="1:40" x14ac:dyDescent="0.25">
      <c r="A4" s="57">
        <v>2</v>
      </c>
      <c r="B4" t="s">
        <v>300</v>
      </c>
      <c r="C4" t="s">
        <v>301</v>
      </c>
      <c r="D4" s="58">
        <v>1</v>
      </c>
      <c r="E4" s="58"/>
      <c r="F4" s="3" t="s">
        <v>299</v>
      </c>
    </row>
    <row r="5" spans="1:40" x14ac:dyDescent="0.25">
      <c r="A5" s="57">
        <v>3</v>
      </c>
      <c r="B5" t="s">
        <v>302</v>
      </c>
      <c r="C5" t="s">
        <v>303</v>
      </c>
      <c r="D5" s="58">
        <v>98</v>
      </c>
      <c r="E5" s="58"/>
      <c r="F5" s="3" t="s">
        <v>304</v>
      </c>
      <c r="AK5" s="64"/>
      <c r="AN5" s="59"/>
    </row>
    <row r="6" spans="1:40" x14ac:dyDescent="0.25">
      <c r="A6" s="57">
        <v>4</v>
      </c>
      <c r="B6" t="s">
        <v>305</v>
      </c>
      <c r="C6" t="s">
        <v>306</v>
      </c>
      <c r="D6" s="58">
        <v>388</v>
      </c>
      <c r="E6" s="58"/>
      <c r="F6" s="3" t="s">
        <v>304</v>
      </c>
      <c r="AK6" s="64"/>
      <c r="AN6" s="59"/>
    </row>
    <row r="7" spans="1:40" x14ac:dyDescent="0.25">
      <c r="A7" s="57">
        <v>5</v>
      </c>
      <c r="B7" t="s">
        <v>307</v>
      </c>
      <c r="C7" t="s">
        <v>308</v>
      </c>
      <c r="D7" s="58">
        <v>384</v>
      </c>
      <c r="E7" s="58"/>
      <c r="F7" s="3" t="s">
        <v>304</v>
      </c>
      <c r="AK7" s="64"/>
      <c r="AN7" s="59"/>
    </row>
    <row r="8" spans="1:40" x14ac:dyDescent="0.25">
      <c r="A8" s="57">
        <v>6</v>
      </c>
      <c r="B8" t="s">
        <v>309</v>
      </c>
      <c r="C8" t="s">
        <v>310</v>
      </c>
      <c r="D8" s="58">
        <v>261</v>
      </c>
      <c r="E8" s="58"/>
      <c r="F8" s="3" t="s">
        <v>304</v>
      </c>
      <c r="AH8"/>
      <c r="AK8" s="64"/>
      <c r="AN8" s="59"/>
    </row>
    <row r="9" spans="1:40" x14ac:dyDescent="0.25">
      <c r="A9" s="57">
        <v>7</v>
      </c>
      <c r="B9" t="s">
        <v>311</v>
      </c>
      <c r="C9" t="s">
        <v>312</v>
      </c>
      <c r="D9" s="58">
        <v>440</v>
      </c>
      <c r="E9" s="58"/>
      <c r="F9" s="3" t="s">
        <v>304</v>
      </c>
      <c r="AK9" s="64"/>
      <c r="AN9" s="59"/>
    </row>
    <row r="10" spans="1:40" x14ac:dyDescent="0.25">
      <c r="A10" s="57"/>
      <c r="C10" t="s">
        <v>386</v>
      </c>
      <c r="D10" s="58">
        <f>SUM(D5:D9)</f>
        <v>1571</v>
      </c>
      <c r="E10" s="58"/>
      <c r="AJ10" s="64"/>
      <c r="AK10" s="64"/>
      <c r="AN10" s="59"/>
    </row>
    <row r="11" spans="1:40" x14ac:dyDescent="0.25">
      <c r="A11" s="57">
        <v>8</v>
      </c>
      <c r="B11" t="s">
        <v>313</v>
      </c>
      <c r="C11" t="s">
        <v>346</v>
      </c>
      <c r="D11" s="58">
        <v>6</v>
      </c>
      <c r="E11" s="58"/>
      <c r="F11" s="3" t="s">
        <v>299</v>
      </c>
      <c r="AH11"/>
    </row>
    <row r="12" spans="1:40" x14ac:dyDescent="0.25">
      <c r="A12" s="57">
        <v>9</v>
      </c>
      <c r="B12" t="s">
        <v>314</v>
      </c>
      <c r="C12" t="s">
        <v>315</v>
      </c>
      <c r="D12" s="58">
        <v>9</v>
      </c>
      <c r="E12" s="58"/>
      <c r="F12" s="3" t="s">
        <v>299</v>
      </c>
    </row>
    <row r="13" spans="1:40" x14ac:dyDescent="0.25">
      <c r="A13" s="57">
        <v>10</v>
      </c>
      <c r="B13" t="s">
        <v>316</v>
      </c>
      <c r="C13" t="s">
        <v>317</v>
      </c>
      <c r="D13" s="58">
        <v>2</v>
      </c>
      <c r="E13" s="58"/>
      <c r="F13" s="3" t="s">
        <v>299</v>
      </c>
    </row>
    <row r="14" spans="1:40" x14ac:dyDescent="0.25">
      <c r="A14" s="57">
        <v>11</v>
      </c>
      <c r="B14" t="s">
        <v>318</v>
      </c>
      <c r="C14" t="s">
        <v>319</v>
      </c>
      <c r="D14" s="58">
        <v>2</v>
      </c>
      <c r="E14" s="58"/>
      <c r="F14" s="3" t="s">
        <v>299</v>
      </c>
    </row>
    <row r="15" spans="1:40" x14ac:dyDescent="0.25">
      <c r="A15" s="57">
        <v>12</v>
      </c>
      <c r="B15" t="s">
        <v>320</v>
      </c>
      <c r="C15" t="s">
        <v>321</v>
      </c>
      <c r="D15" s="58">
        <v>7</v>
      </c>
      <c r="E15" s="58"/>
      <c r="F15" s="3" t="s">
        <v>299</v>
      </c>
    </row>
    <row r="16" spans="1:40" x14ac:dyDescent="0.25">
      <c r="A16" s="57">
        <v>13</v>
      </c>
      <c r="B16" t="s">
        <v>322</v>
      </c>
      <c r="C16" t="s">
        <v>323</v>
      </c>
      <c r="D16" s="58">
        <v>100</v>
      </c>
      <c r="E16" s="58"/>
      <c r="F16" s="3" t="s">
        <v>304</v>
      </c>
    </row>
    <row r="17" spans="1:16" x14ac:dyDescent="0.25">
      <c r="A17" s="57">
        <v>14</v>
      </c>
      <c r="B17" t="s">
        <v>324</v>
      </c>
      <c r="C17" t="s">
        <v>325</v>
      </c>
      <c r="D17" s="58">
        <v>3</v>
      </c>
      <c r="E17" s="58"/>
      <c r="F17" s="3" t="s">
        <v>326</v>
      </c>
    </row>
    <row r="18" spans="1:16" x14ac:dyDescent="0.25">
      <c r="A18" s="57">
        <v>15</v>
      </c>
      <c r="B18" t="s">
        <v>327</v>
      </c>
      <c r="C18" t="s">
        <v>328</v>
      </c>
      <c r="D18" s="58">
        <v>195</v>
      </c>
      <c r="E18" s="58"/>
      <c r="F18" s="3" t="s">
        <v>329</v>
      </c>
      <c r="K18"/>
      <c r="M18"/>
    </row>
    <row r="19" spans="1:16" x14ac:dyDescent="0.25">
      <c r="A19" s="57">
        <v>16</v>
      </c>
      <c r="B19" t="s">
        <v>330</v>
      </c>
      <c r="C19" t="s">
        <v>331</v>
      </c>
      <c r="D19" s="58">
        <v>11</v>
      </c>
      <c r="E19" s="58"/>
      <c r="F19" s="3" t="s">
        <v>329</v>
      </c>
      <c r="K19"/>
      <c r="M19"/>
    </row>
    <row r="20" spans="1:16" x14ac:dyDescent="0.25">
      <c r="A20" s="57">
        <v>17</v>
      </c>
      <c r="B20" t="s">
        <v>332</v>
      </c>
      <c r="C20" t="s">
        <v>333</v>
      </c>
      <c r="D20" s="58">
        <v>130</v>
      </c>
      <c r="E20" s="58"/>
      <c r="F20" s="3" t="s">
        <v>329</v>
      </c>
    </row>
    <row r="21" spans="1:16" x14ac:dyDescent="0.25">
      <c r="A21" s="57">
        <v>18</v>
      </c>
      <c r="B21" t="s">
        <v>334</v>
      </c>
      <c r="C21" t="s">
        <v>335</v>
      </c>
      <c r="D21" s="58">
        <v>39</v>
      </c>
      <c r="E21" s="58"/>
      <c r="F21" s="3" t="s">
        <v>329</v>
      </c>
    </row>
    <row r="22" spans="1:16" x14ac:dyDescent="0.25">
      <c r="A22" s="57"/>
      <c r="D22" s="58"/>
      <c r="E22" s="58" t="s">
        <v>389</v>
      </c>
    </row>
    <row r="23" spans="1:16" x14ac:dyDescent="0.25">
      <c r="A23" s="57">
        <v>19</v>
      </c>
      <c r="B23" t="s">
        <v>336</v>
      </c>
      <c r="C23" t="s">
        <v>337</v>
      </c>
      <c r="D23" s="58">
        <v>1</v>
      </c>
      <c r="E23" s="66">
        <f>+P23*S23/36</f>
        <v>0</v>
      </c>
      <c r="F23" s="3" t="s">
        <v>338</v>
      </c>
      <c r="N23" s="58"/>
      <c r="O23"/>
      <c r="P23" s="58"/>
    </row>
    <row r="24" spans="1:16" x14ac:dyDescent="0.25">
      <c r="A24" s="57">
        <v>20</v>
      </c>
      <c r="B24" t="s">
        <v>339</v>
      </c>
      <c r="C24" t="s">
        <v>340</v>
      </c>
      <c r="D24" s="58">
        <v>2</v>
      </c>
      <c r="E24" s="58"/>
      <c r="F24" s="3" t="s">
        <v>299</v>
      </c>
    </row>
    <row r="25" spans="1:16" x14ac:dyDescent="0.25">
      <c r="A25" s="57">
        <v>21</v>
      </c>
      <c r="B25" t="s">
        <v>341</v>
      </c>
      <c r="C25" t="s">
        <v>342</v>
      </c>
      <c r="D25" s="58">
        <v>1</v>
      </c>
      <c r="E25" s="58"/>
      <c r="F25" s="3" t="s">
        <v>338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Blue Book</vt:lpstr>
      <vt:lpstr>Production</vt:lpstr>
      <vt:lpstr>Div 1 Items</vt:lpstr>
      <vt:lpstr>MHs</vt:lpstr>
      <vt:lpstr>Proposal Items</vt:lpstr>
      <vt:lpstr>MHs!Print_Area</vt:lpstr>
    </vt:vector>
  </TitlesOfParts>
  <Company>Lakeland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C2047A01</dc:creator>
  <cp:lastModifiedBy>Brian Rogers</cp:lastModifiedBy>
  <cp:lastPrinted>2011-10-10T22:17:16Z</cp:lastPrinted>
  <dcterms:created xsi:type="dcterms:W3CDTF">2011-09-28T15:05:32Z</dcterms:created>
  <dcterms:modified xsi:type="dcterms:W3CDTF">2019-10-13T15:54:24Z</dcterms:modified>
</cp:coreProperties>
</file>